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ishi8_000\Desktop\コース資料\履修状況調査票\"/>
    </mc:Choice>
  </mc:AlternateContent>
  <bookViews>
    <workbookView xWindow="0" yWindow="0" windowWidth="28800" windowHeight="12120" tabRatio="613"/>
  </bookViews>
  <sheets>
    <sheet name="科目チェック" sheetId="8" r:id="rId1"/>
    <sheet name="カリキュラム・マップ" sheetId="12" r:id="rId2"/>
    <sheet name="習得レベル等集計" sheetId="9" r:id="rId3"/>
    <sheet name="最終年_後期" sheetId="21" r:id="rId4"/>
    <sheet name="1年_前期" sheetId="15" r:id="rId5"/>
  </sheets>
  <definedNames>
    <definedName name="_xlnm._FilterDatabase" localSheetId="0" hidden="1">科目チェック!$B$8:$H$8</definedName>
    <definedName name="_xlnm.Print_Area" localSheetId="4">'1年_前期'!$A$1:$N$103</definedName>
    <definedName name="_xlnm.Print_Area" localSheetId="1">カリキュラム・マップ!$A$1:$BG$213</definedName>
    <definedName name="_xlnm.Print_Area" localSheetId="0">科目チェック!$A$1:$AA$96</definedName>
    <definedName name="_xlnm.Print_Area" localSheetId="3">最終年_後期!$A$1:$N$102</definedName>
    <definedName name="_xlnm.Print_Area" localSheetId="2">習得レベル等集計!$A$1:$P$36</definedName>
    <definedName name="_xlnm.Print_Titles" localSheetId="1">カリキュラム・マップ!$1:$16</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5" l="1"/>
  <c r="D33" i="9" s="1"/>
  <c r="I24" i="15"/>
  <c r="H31" i="15"/>
  <c r="J10" i="9" s="1"/>
  <c r="K10" i="9"/>
  <c r="L10" i="9"/>
  <c r="M10" i="9"/>
  <c r="N10" i="9"/>
  <c r="O10" i="9"/>
  <c r="K11" i="9"/>
  <c r="L11" i="9"/>
  <c r="M11" i="9"/>
  <c r="N11" i="9"/>
  <c r="O11" i="9"/>
  <c r="K12" i="9"/>
  <c r="L12" i="9"/>
  <c r="M12" i="9"/>
  <c r="N12" i="9"/>
  <c r="O12" i="9"/>
  <c r="K13" i="9"/>
  <c r="L13" i="9"/>
  <c r="M13" i="9"/>
  <c r="N13" i="9"/>
  <c r="O13" i="9"/>
  <c r="K14" i="9"/>
  <c r="L14" i="9"/>
  <c r="M14" i="9"/>
  <c r="N14" i="9"/>
  <c r="O14" i="9"/>
  <c r="J11" i="9"/>
  <c r="J12" i="9"/>
  <c r="J13" i="9"/>
  <c r="J14" i="9"/>
  <c r="E102" i="12" l="1"/>
  <c r="C22" i="21" l="1"/>
  <c r="G22" i="21"/>
  <c r="I22" i="21"/>
  <c r="J22" i="21"/>
  <c r="K22" i="21"/>
  <c r="C22" i="15"/>
  <c r="G22" i="15"/>
  <c r="I22" i="15"/>
  <c r="J22" i="15"/>
  <c r="K22" i="15"/>
  <c r="G11" i="15"/>
  <c r="G12" i="15"/>
  <c r="I12" i="15"/>
  <c r="M2" i="21" l="1"/>
  <c r="M2" i="15"/>
  <c r="AG137" i="12"/>
  <c r="AI137" i="12" s="1"/>
  <c r="AN153" i="12" l="1"/>
  <c r="AG153" i="12"/>
  <c r="AU82" i="12"/>
  <c r="AN82" i="12"/>
  <c r="Z82" i="12"/>
  <c r="S82" i="12"/>
  <c r="Z78" i="12"/>
  <c r="S78" i="12"/>
  <c r="L78" i="12"/>
  <c r="E78" i="12"/>
  <c r="L170" i="12"/>
  <c r="E170" i="12"/>
  <c r="AG166" i="12"/>
  <c r="Z166" i="12"/>
  <c r="S166" i="12"/>
  <c r="L166" i="12"/>
  <c r="E174" i="12" l="1"/>
  <c r="E33" i="12"/>
  <c r="E166" i="12" s="1"/>
  <c r="C2" i="21" l="1"/>
  <c r="C2" i="15"/>
  <c r="D3" i="9"/>
  <c r="B2" i="12"/>
  <c r="C2" i="8"/>
  <c r="I23" i="15" l="1"/>
  <c r="I21" i="15"/>
  <c r="I20" i="15"/>
  <c r="I19" i="15"/>
  <c r="I18" i="15"/>
  <c r="I17" i="15"/>
  <c r="I16" i="15"/>
  <c r="I15" i="15"/>
  <c r="I14" i="15"/>
  <c r="I13" i="15"/>
  <c r="I10" i="21"/>
  <c r="I11" i="21"/>
  <c r="I12" i="21"/>
  <c r="I13" i="21"/>
  <c r="I14" i="21"/>
  <c r="I15" i="21"/>
  <c r="I16" i="21"/>
  <c r="I17" i="21"/>
  <c r="I18" i="21"/>
  <c r="I19" i="21"/>
  <c r="I20" i="21"/>
  <c r="I21" i="21"/>
  <c r="I23" i="21"/>
  <c r="G9" i="21"/>
  <c r="I9" i="21" s="1"/>
  <c r="C9" i="21"/>
  <c r="C10" i="15" l="1"/>
  <c r="C11" i="15"/>
  <c r="C12" i="15"/>
  <c r="C13" i="15"/>
  <c r="C14" i="15"/>
  <c r="C15" i="15"/>
  <c r="C16" i="15"/>
  <c r="C17" i="15"/>
  <c r="C18" i="15"/>
  <c r="C19" i="15"/>
  <c r="C20" i="15"/>
  <c r="C21" i="15"/>
  <c r="C23" i="15"/>
  <c r="C9" i="15"/>
  <c r="AG149" i="12" l="1"/>
  <c r="AU141" i="12"/>
  <c r="AN137" i="12"/>
  <c r="AN124" i="12"/>
  <c r="AG124" i="12"/>
  <c r="AU115" i="12"/>
  <c r="Z102" i="12"/>
  <c r="L65" i="12"/>
  <c r="G19" i="12"/>
  <c r="AB19" i="12" l="1"/>
  <c r="U19" i="12"/>
  <c r="N19" i="12"/>
  <c r="AI149" i="12" l="1"/>
  <c r="AW141" i="12"/>
  <c r="AU137" i="12"/>
  <c r="AW137" i="12" s="1"/>
  <c r="AP137" i="12"/>
  <c r="AN141" i="12"/>
  <c r="AP141" i="12" s="1"/>
  <c r="AU124" i="12"/>
  <c r="AW124" i="12" s="1"/>
  <c r="AG145" i="12"/>
  <c r="AI145" i="12" s="1"/>
  <c r="Z145" i="12"/>
  <c r="AB145" i="12" s="1"/>
  <c r="E145" i="12"/>
  <c r="G145" i="12" s="1"/>
  <c r="K23" i="15"/>
  <c r="J23" i="15"/>
  <c r="G23" i="15"/>
  <c r="K21" i="15"/>
  <c r="J21" i="15"/>
  <c r="G21" i="15"/>
  <c r="K20" i="15"/>
  <c r="J20" i="15"/>
  <c r="G20" i="15"/>
  <c r="K19" i="15"/>
  <c r="J19" i="15"/>
  <c r="G19" i="15"/>
  <c r="K18" i="15"/>
  <c r="J18" i="15"/>
  <c r="G18" i="15"/>
  <c r="K17" i="15"/>
  <c r="J17" i="15"/>
  <c r="G17" i="15"/>
  <c r="K16" i="15"/>
  <c r="J16" i="15"/>
  <c r="G16" i="15"/>
  <c r="K15" i="15"/>
  <c r="J15" i="15"/>
  <c r="G15" i="15"/>
  <c r="K14" i="15"/>
  <c r="J14" i="15"/>
  <c r="G14" i="15"/>
  <c r="K13" i="15"/>
  <c r="J13" i="15"/>
  <c r="G13" i="15"/>
  <c r="K12" i="15"/>
  <c r="J12" i="15"/>
  <c r="K11" i="15"/>
  <c r="J11" i="15"/>
  <c r="I11" i="15"/>
  <c r="K10" i="15"/>
  <c r="J10" i="15"/>
  <c r="G10" i="15"/>
  <c r="K9" i="15"/>
  <c r="J9" i="15"/>
  <c r="G9" i="15"/>
  <c r="I9" i="15" s="1"/>
  <c r="F2" i="15"/>
  <c r="I10" i="15" l="1"/>
  <c r="L33" i="15"/>
  <c r="N26" i="15"/>
  <c r="I31" i="15"/>
  <c r="L31" i="15"/>
  <c r="M34" i="15"/>
  <c r="J32" i="15"/>
  <c r="K33" i="15"/>
  <c r="L34" i="15"/>
  <c r="H35" i="15"/>
  <c r="K31" i="15"/>
  <c r="L32" i="15"/>
  <c r="M33" i="15"/>
  <c r="M32" i="15"/>
  <c r="M31" i="15"/>
  <c r="H34" i="15"/>
  <c r="I35" i="15"/>
  <c r="H33" i="15"/>
  <c r="I34" i="15"/>
  <c r="J35" i="15"/>
  <c r="H32" i="15"/>
  <c r="I33" i="15"/>
  <c r="J34" i="15"/>
  <c r="K35" i="15"/>
  <c r="I32" i="15"/>
  <c r="J33" i="15"/>
  <c r="K34" i="15"/>
  <c r="L35" i="15"/>
  <c r="M35" i="15"/>
  <c r="J31" i="15"/>
  <c r="K32" i="15"/>
  <c r="AG141" i="12"/>
  <c r="AI141" i="12" s="1"/>
  <c r="AP124" i="12"/>
  <c r="AN129" i="12"/>
  <c r="AP129" i="12" s="1"/>
  <c r="AN133" i="12"/>
  <c r="AP133" i="12" s="1"/>
  <c r="AG129" i="12"/>
  <c r="AI129" i="12" s="1"/>
  <c r="G26" i="15" l="1"/>
  <c r="D32" i="9" s="1"/>
  <c r="N34" i="15"/>
  <c r="N35" i="15"/>
  <c r="N33" i="15"/>
  <c r="N32" i="15"/>
  <c r="N31" i="15"/>
  <c r="AW115" i="12"/>
  <c r="AN115" i="12"/>
  <c r="AP115" i="12" s="1"/>
  <c r="AU102" i="12"/>
  <c r="AW102" i="12" s="1"/>
  <c r="AG115" i="12"/>
  <c r="AI115" i="12" s="1"/>
  <c r="AG120" i="12"/>
  <c r="AI120" i="12" s="1"/>
  <c r="BB110" i="12"/>
  <c r="BD110" i="12" s="1"/>
  <c r="AU110" i="12"/>
  <c r="AW110" i="12" s="1"/>
  <c r="AN110" i="12"/>
  <c r="AP110" i="12" s="1"/>
  <c r="AG106" i="12"/>
  <c r="AI106" i="12" s="1"/>
  <c r="AG110" i="12"/>
  <c r="AI110" i="12" s="1"/>
  <c r="AI124" i="12"/>
  <c r="AU211" i="12"/>
  <c r="AW211" i="12" s="1"/>
  <c r="AN211" i="12"/>
  <c r="AP211" i="12" s="1"/>
  <c r="AG211" i="12"/>
  <c r="AI211" i="12" s="1"/>
  <c r="AG199" i="12"/>
  <c r="AI199" i="12" s="1"/>
  <c r="AP153" i="12"/>
  <c r="AI153" i="12"/>
  <c r="BB161" i="12"/>
  <c r="BD161" i="12" s="1"/>
  <c r="BB157" i="12"/>
  <c r="BD157" i="12" s="1"/>
  <c r="AU161" i="12"/>
  <c r="AW161" i="12" s="1"/>
  <c r="AU157" i="12"/>
  <c r="AW157" i="12" s="1"/>
  <c r="AN161" i="12"/>
  <c r="AP161" i="12" s="1"/>
  <c r="AG161" i="12"/>
  <c r="AI161" i="12" s="1"/>
  <c r="AN157" i="12"/>
  <c r="AP157" i="12" s="1"/>
  <c r="AG157" i="12"/>
  <c r="AI157" i="12" s="1"/>
  <c r="AU199" i="12"/>
  <c r="AW199" i="12" s="1"/>
  <c r="AN199" i="12"/>
  <c r="AP199" i="12" s="1"/>
  <c r="E178" i="12"/>
  <c r="G178" i="12" s="1"/>
  <c r="G174" i="12"/>
  <c r="L178" i="12"/>
  <c r="N178" i="12" s="1"/>
  <c r="AN207" i="12"/>
  <c r="AP207" i="12" s="1"/>
  <c r="AG207" i="12"/>
  <c r="AI207" i="12" s="1"/>
  <c r="AN203" i="12"/>
  <c r="AP203" i="12" s="1"/>
  <c r="AG203" i="12"/>
  <c r="AI203" i="12" s="1"/>
  <c r="AN182" i="12"/>
  <c r="AP182" i="12" s="1"/>
  <c r="AG182" i="12"/>
  <c r="AI182" i="12" s="1"/>
  <c r="Z182" i="12"/>
  <c r="AB182" i="12" s="1"/>
  <c r="S182" i="12"/>
  <c r="U182" i="12" s="1"/>
  <c r="L182" i="12"/>
  <c r="N182" i="12" s="1"/>
  <c r="AG186" i="12"/>
  <c r="AI186" i="12" s="1"/>
  <c r="AU186" i="12"/>
  <c r="AW186" i="12" s="1"/>
  <c r="AG190" i="12"/>
  <c r="AI190" i="12" s="1"/>
  <c r="AU190" i="12"/>
  <c r="AW190" i="12" s="1"/>
  <c r="AN178" i="12"/>
  <c r="AP178" i="12" s="1"/>
  <c r="AG178" i="12"/>
  <c r="AI178" i="12" s="1"/>
  <c r="AN174" i="12"/>
  <c r="AP174" i="12" s="1"/>
  <c r="AG194" i="12"/>
  <c r="AI194" i="12" s="1"/>
  <c r="BB170" i="12"/>
  <c r="BD170" i="12" s="1"/>
  <c r="AU170" i="12"/>
  <c r="AW170" i="12" s="1"/>
  <c r="AN170" i="12"/>
  <c r="AP170" i="12" s="1"/>
  <c r="AG170" i="12"/>
  <c r="AI170" i="12" s="1"/>
  <c r="AU92" i="12"/>
  <c r="AW92" i="12" s="1"/>
  <c r="AN92" i="12"/>
  <c r="AP92" i="12" s="1"/>
  <c r="AU73" i="12"/>
  <c r="AW73" i="12" s="1"/>
  <c r="AN73" i="12"/>
  <c r="AP73" i="12" s="1"/>
  <c r="AU69" i="12"/>
  <c r="AW69" i="12" s="1"/>
  <c r="AN69" i="12"/>
  <c r="AP69" i="12" s="1"/>
  <c r="AU65" i="12"/>
  <c r="AW65" i="12" s="1"/>
  <c r="BB61" i="12"/>
  <c r="BD61" i="12" s="1"/>
  <c r="AU61" i="12"/>
  <c r="AW61" i="12" s="1"/>
  <c r="AU57" i="12"/>
  <c r="AW57" i="12" s="1"/>
  <c r="AU53" i="12"/>
  <c r="AW53" i="12" s="1"/>
  <c r="BB49" i="12"/>
  <c r="BD49" i="12" s="1"/>
  <c r="AU49" i="12"/>
  <c r="AW49" i="12" s="1"/>
  <c r="BB45" i="12"/>
  <c r="BD45" i="12" s="1"/>
  <c r="AU45" i="12"/>
  <c r="AW45" i="12" s="1"/>
  <c r="AN45" i="12"/>
  <c r="AP45" i="12" s="1"/>
  <c r="AG45" i="12"/>
  <c r="AI45" i="12" s="1"/>
  <c r="AG61" i="12"/>
  <c r="AI61" i="12" s="1"/>
  <c r="AG57" i="12"/>
  <c r="AI57" i="12" s="1"/>
  <c r="AG53" i="12"/>
  <c r="AI53" i="12" s="1"/>
  <c r="AP41" i="12"/>
  <c r="AI41" i="12"/>
  <c r="L110" i="12"/>
  <c r="N110" i="12" s="1"/>
  <c r="L120" i="12"/>
  <c r="N120" i="12" s="1"/>
  <c r="E120" i="12"/>
  <c r="G120" i="12" s="1"/>
  <c r="L115" i="12"/>
  <c r="N115" i="12" s="1"/>
  <c r="Z141" i="12"/>
  <c r="AB141" i="12" s="1"/>
  <c r="Z137" i="12"/>
  <c r="AB137" i="12" s="1"/>
  <c r="Z115" i="12"/>
  <c r="AB115" i="12" s="1"/>
  <c r="S115" i="12"/>
  <c r="U115" i="12" s="1"/>
  <c r="Z110" i="12"/>
  <c r="AB110" i="12" s="1"/>
  <c r="S110" i="12"/>
  <c r="U110" i="12" s="1"/>
  <c r="S133" i="12"/>
  <c r="U133" i="12" s="1"/>
  <c r="Z133" i="12"/>
  <c r="AB133" i="12" s="1"/>
  <c r="Z129" i="12"/>
  <c r="AB129" i="12" s="1"/>
  <c r="S129" i="12"/>
  <c r="U129" i="12" s="1"/>
  <c r="S203" i="12"/>
  <c r="U203" i="12" s="1"/>
  <c r="Z199" i="12"/>
  <c r="AB199" i="12" s="1"/>
  <c r="Z203" i="12"/>
  <c r="AB203" i="12" s="1"/>
  <c r="Z124" i="12"/>
  <c r="AB124" i="12" s="1"/>
  <c r="S124" i="12"/>
  <c r="U124" i="12" s="1"/>
  <c r="L129" i="12"/>
  <c r="N129" i="12" s="1"/>
  <c r="L124" i="12"/>
  <c r="N124" i="12" s="1"/>
  <c r="AB102" i="12"/>
  <c r="L102" i="12"/>
  <c r="N102" i="12" s="1"/>
  <c r="G102" i="12"/>
  <c r="L106" i="12"/>
  <c r="N106" i="12" s="1"/>
  <c r="E106" i="12"/>
  <c r="G106" i="12" s="1"/>
  <c r="Z98" i="12"/>
  <c r="AB98" i="12" s="1"/>
  <c r="S98" i="12"/>
  <c r="U98" i="12" s="1"/>
  <c r="L98" i="12"/>
  <c r="N98" i="12" s="1"/>
  <c r="E98" i="12"/>
  <c r="G98" i="12" s="1"/>
  <c r="N65" i="12"/>
  <c r="E53" i="12"/>
  <c r="G53" i="12" s="1"/>
  <c r="E49" i="12"/>
  <c r="G49" i="12" s="1"/>
  <c r="BB199" i="12"/>
  <c r="BD199" i="12" s="1"/>
  <c r="BB174" i="12"/>
  <c r="BD174" i="12" s="1"/>
  <c r="AU174" i="12"/>
  <c r="AW174" i="12" s="1"/>
  <c r="BB98" i="12"/>
  <c r="BD98" i="12" s="1"/>
  <c r="AU98" i="12"/>
  <c r="AW98" i="12" s="1"/>
  <c r="BB88" i="12"/>
  <c r="BD88" i="12" s="1"/>
  <c r="AU88" i="12"/>
  <c r="AW88" i="12" s="1"/>
  <c r="BB33" i="12"/>
  <c r="BD33" i="12" s="1"/>
  <c r="AU33" i="12"/>
  <c r="AW33" i="12" s="1"/>
  <c r="G166" i="12"/>
  <c r="G33" i="12"/>
  <c r="AG49" i="12"/>
  <c r="AI49" i="12" s="1"/>
  <c r="E88" i="12"/>
  <c r="G88" i="12" s="1"/>
  <c r="AI166" i="12"/>
  <c r="AB166" i="12"/>
  <c r="U166" i="12"/>
  <c r="N166" i="12"/>
  <c r="N170" i="12"/>
  <c r="G170" i="12"/>
  <c r="AI33" i="12"/>
  <c r="AB33" i="12"/>
  <c r="U33" i="12"/>
  <c r="N37" i="12"/>
  <c r="N33" i="12"/>
  <c r="G37" i="12"/>
  <c r="AW82" i="12"/>
  <c r="AP82" i="12"/>
  <c r="AB82" i="12"/>
  <c r="U82" i="12"/>
  <c r="AB78" i="12"/>
  <c r="U78" i="12"/>
  <c r="N78" i="12"/>
  <c r="G78" i="12"/>
  <c r="AW23" i="12" l="1"/>
  <c r="AP23" i="12"/>
  <c r="AB23" i="12"/>
  <c r="U23" i="12"/>
  <c r="K23" i="21" l="1"/>
  <c r="J23" i="21"/>
  <c r="G23" i="21"/>
  <c r="C23" i="21"/>
  <c r="K21" i="21"/>
  <c r="J21" i="21"/>
  <c r="G21" i="21"/>
  <c r="C21" i="21"/>
  <c r="K20" i="21"/>
  <c r="J20" i="21"/>
  <c r="G20" i="21"/>
  <c r="C20" i="21"/>
  <c r="K19" i="21"/>
  <c r="J19" i="21"/>
  <c r="G19" i="21"/>
  <c r="C19" i="21"/>
  <c r="K18" i="21"/>
  <c r="J18" i="21"/>
  <c r="G18" i="21"/>
  <c r="C18" i="21"/>
  <c r="K17" i="21"/>
  <c r="J17" i="21"/>
  <c r="G17" i="21"/>
  <c r="C17" i="21"/>
  <c r="K16" i="21"/>
  <c r="J16" i="21"/>
  <c r="G16" i="21"/>
  <c r="C16" i="21"/>
  <c r="K15" i="21"/>
  <c r="J15" i="21"/>
  <c r="G15" i="21"/>
  <c r="C15" i="21"/>
  <c r="K14" i="21"/>
  <c r="J14" i="21"/>
  <c r="G14" i="21"/>
  <c r="C14" i="21"/>
  <c r="K13" i="21"/>
  <c r="J13" i="21"/>
  <c r="G13" i="21"/>
  <c r="C13" i="21"/>
  <c r="K12" i="21"/>
  <c r="J12" i="21"/>
  <c r="G12" i="21"/>
  <c r="C12" i="21"/>
  <c r="K11" i="21"/>
  <c r="J11" i="21"/>
  <c r="G11" i="21"/>
  <c r="C11" i="21"/>
  <c r="K10" i="21"/>
  <c r="J10" i="21"/>
  <c r="G10" i="21"/>
  <c r="C10" i="21"/>
  <c r="K9" i="21"/>
  <c r="J9" i="21"/>
  <c r="I24" i="21"/>
  <c r="F2" i="21"/>
  <c r="M34" i="21" l="1"/>
  <c r="H31" i="21"/>
  <c r="L33" i="21"/>
  <c r="N26" i="21"/>
  <c r="G24" i="21"/>
  <c r="G26" i="21" s="1"/>
  <c r="K32" i="9" s="1"/>
  <c r="L31" i="21"/>
  <c r="M32" i="21"/>
  <c r="H35" i="21"/>
  <c r="K31" i="21"/>
  <c r="L32" i="21"/>
  <c r="M33" i="21"/>
  <c r="M31" i="21"/>
  <c r="H34" i="21"/>
  <c r="I35" i="21"/>
  <c r="H33" i="21"/>
  <c r="I34" i="21"/>
  <c r="J35" i="21"/>
  <c r="H32" i="21"/>
  <c r="I33" i="21"/>
  <c r="J34" i="21"/>
  <c r="K35" i="21"/>
  <c r="I32" i="21"/>
  <c r="J33" i="21"/>
  <c r="K34" i="21"/>
  <c r="L35" i="21"/>
  <c r="I31" i="21"/>
  <c r="J32" i="21"/>
  <c r="K33" i="21"/>
  <c r="L34" i="21"/>
  <c r="M35" i="21"/>
  <c r="J31" i="21"/>
  <c r="K32" i="21"/>
  <c r="N33" i="21" l="1"/>
  <c r="N31" i="21"/>
  <c r="N32" i="21"/>
  <c r="N34" i="21"/>
  <c r="N35" i="21"/>
  <c r="V32" i="8" l="1"/>
  <c r="V34" i="8" l="1"/>
  <c r="V18" i="8"/>
  <c r="V19" i="8"/>
  <c r="V17" i="8"/>
  <c r="V31" i="8"/>
  <c r="V30" i="8"/>
  <c r="V29" i="8"/>
  <c r="V28" i="8"/>
  <c r="V27" i="8"/>
  <c r="V24" i="8"/>
  <c r="V22" i="8"/>
  <c r="V21" i="8"/>
  <c r="V15" i="8"/>
  <c r="V14" i="8"/>
  <c r="V13" i="8"/>
  <c r="V12" i="8"/>
  <c r="V36" i="8" l="1"/>
  <c r="X29" i="8"/>
  <c r="Y30" i="8" s="1"/>
  <c r="Z29" i="8" s="1"/>
  <c r="X17" i="8"/>
  <c r="Y15" i="8" s="1"/>
  <c r="Z16" i="8" s="1"/>
  <c r="G2" i="8" l="1"/>
  <c r="M2" i="12"/>
  <c r="J3" i="9"/>
  <c r="P10" i="9" l="1"/>
  <c r="BG19" i="12" s="1"/>
  <c r="P11" i="9"/>
  <c r="BG78" i="12" s="1"/>
  <c r="P13" i="9"/>
  <c r="BG166" i="12" s="1"/>
  <c r="P14" i="9"/>
  <c r="BG199" i="12" s="1"/>
  <c r="P12" i="9" l="1"/>
  <c r="BG97" i="12" s="1"/>
</calcChain>
</file>

<file path=xl/comments1.xml><?xml version="1.0" encoding="utf-8"?>
<comments xmlns="http://schemas.openxmlformats.org/spreadsheetml/2006/main">
  <authors>
    <author>末吉敏恭</author>
    <author>石川正明</author>
  </authors>
  <commentList>
    <comment ref="E7" authorId="0" shapeId="0">
      <text>
        <r>
          <rPr>
            <b/>
            <sz val="9"/>
            <color indexed="81"/>
            <rFont val="ＭＳ Ｐゴシック"/>
            <family val="3"/>
            <charset val="128"/>
          </rPr>
          <t>必修・選択
必修：〇
選択：空</t>
        </r>
      </text>
    </comment>
    <comment ref="F7" authorId="0" shapeId="0">
      <text>
        <r>
          <rPr>
            <b/>
            <sz val="9"/>
            <color indexed="81"/>
            <rFont val="ＭＳ Ｐゴシック"/>
            <family val="3"/>
            <charset val="128"/>
          </rPr>
          <t>単位修得後に成績「A～D，P（合格），R（認定）」を選択する．
F(不合格）は不要．
削除：Delキー</t>
        </r>
      </text>
    </comment>
    <comment ref="G7" authorId="1" shapeId="0">
      <text>
        <r>
          <rPr>
            <b/>
            <sz val="9"/>
            <color indexed="81"/>
            <rFont val="MS P ゴシック"/>
            <family val="3"/>
            <charset val="128"/>
          </rPr>
          <t>石川正明:
健康運動:メイン[2]，サブ[1].
教養領域:メイン[2]，サブ[1].
総合領域:メイン[1]，サブ[2].</t>
        </r>
      </text>
    </comment>
    <comment ref="N7" authorId="0" shapeId="0">
      <text>
        <r>
          <rPr>
            <b/>
            <sz val="9"/>
            <color indexed="81"/>
            <rFont val="ＭＳ Ｐゴシック"/>
            <family val="3"/>
            <charset val="128"/>
          </rPr>
          <t>必修・選択
必修：〇
選択：空</t>
        </r>
      </text>
    </comment>
    <comment ref="O7" authorId="0" shapeId="0">
      <text>
        <r>
          <rPr>
            <b/>
            <sz val="9"/>
            <color indexed="81"/>
            <rFont val="ＭＳ Ｐゴシック"/>
            <family val="3"/>
            <charset val="128"/>
          </rPr>
          <t>単位修得後に成績「A～D，P（合格），R（認定）」を選択する．
F(不合格）は不要．
削除：Delキー</t>
        </r>
      </text>
    </comment>
    <comment ref="E45" authorId="0" shapeId="0">
      <text>
        <r>
          <rPr>
            <b/>
            <sz val="9"/>
            <color indexed="81"/>
            <rFont val="ＭＳ Ｐゴシック"/>
            <family val="3"/>
            <charset val="128"/>
          </rPr>
          <t>必修・選択
必修：〇,GE
選択：空</t>
        </r>
      </text>
    </comment>
    <comment ref="F45" authorId="0" shapeId="0">
      <text>
        <r>
          <rPr>
            <b/>
            <sz val="9"/>
            <color indexed="81"/>
            <rFont val="ＭＳ Ｐゴシック"/>
            <family val="3"/>
            <charset val="128"/>
          </rPr>
          <t>単位修得後に成績「A～D，P（合格），R（認定）」を選択する．
F(不合格）,T(取消),W(取消），履修中は不要．
削除：Delキー</t>
        </r>
      </text>
    </comment>
    <comment ref="N45" authorId="0" shapeId="0">
      <text>
        <r>
          <rPr>
            <b/>
            <sz val="9"/>
            <color indexed="81"/>
            <rFont val="ＭＳ Ｐゴシック"/>
            <family val="3"/>
            <charset val="128"/>
          </rPr>
          <t>必修・選択
必修：〇
選択：空</t>
        </r>
      </text>
    </comment>
    <comment ref="O45" authorId="0" shapeId="0">
      <text>
        <r>
          <rPr>
            <b/>
            <sz val="9"/>
            <color indexed="81"/>
            <rFont val="ＭＳ Ｐゴシック"/>
            <family val="3"/>
            <charset val="128"/>
          </rPr>
          <t>単位修得後に成績「A～D，P（合格），R（認定）」を選択する．
F(不合格）,T(取消),W(取消），履修中は不要．
削除：Delキー</t>
        </r>
      </text>
    </comment>
    <comment ref="W45" authorId="0" shapeId="0">
      <text>
        <r>
          <rPr>
            <b/>
            <sz val="9"/>
            <color indexed="81"/>
            <rFont val="ＭＳ Ｐゴシック"/>
            <family val="3"/>
            <charset val="128"/>
          </rPr>
          <t>必修・選択
必修：〇
選択：空</t>
        </r>
      </text>
    </comment>
    <comment ref="X45" authorId="0" shapeId="0">
      <text>
        <r>
          <rPr>
            <b/>
            <sz val="9"/>
            <color indexed="81"/>
            <rFont val="ＭＳ Ｐゴシック"/>
            <family val="3"/>
            <charset val="128"/>
          </rPr>
          <t>単位修得後に成績「A～D，P（合格），R（認定）」を選択する．
F(不合格）,T(取消),W(取消），履修中は不要．
削除：Delキー</t>
        </r>
      </text>
    </comment>
  </commentList>
</comments>
</file>

<file path=xl/comments2.xml><?xml version="1.0" encoding="utf-8"?>
<comments xmlns="http://schemas.openxmlformats.org/spreadsheetml/2006/main">
  <authors>
    <author>末吉敏恭</author>
  </authors>
  <commentList>
    <comment ref="G7" authorId="0" shapeId="0">
      <text>
        <r>
          <rPr>
            <b/>
            <sz val="9"/>
            <color indexed="81"/>
            <rFont val="ＭＳ Ｐゴシック"/>
            <family val="3"/>
            <charset val="128"/>
          </rPr>
          <t>科目番号から自動的に入力される．
「履修科目チェック」シートのリストに無い場合は入力する．</t>
        </r>
      </text>
    </comment>
    <comment ref="H7" authorId="0" shapeId="0">
      <text>
        <r>
          <rPr>
            <b/>
            <sz val="9"/>
            <color indexed="81"/>
            <rFont val="ＭＳ Ｐゴシック"/>
            <family val="3"/>
            <charset val="128"/>
          </rPr>
          <t>取得した成績「A～D，F，P，保留」を選択する．</t>
        </r>
      </text>
    </comment>
    <comment ref="I7" authorId="0" shapeId="0">
      <text>
        <r>
          <rPr>
            <b/>
            <sz val="9"/>
            <color indexed="81"/>
            <rFont val="ＭＳ Ｐゴシック"/>
            <family val="3"/>
            <charset val="128"/>
          </rPr>
          <t>「単位数」と「成績」の入力から，自動的に計算される．</t>
        </r>
      </text>
    </comment>
    <comment ref="J7" authorId="0" shapeId="0">
      <text>
        <r>
          <rPr>
            <b/>
            <sz val="9"/>
            <color indexed="81"/>
            <rFont val="ＭＳ Ｐゴシック"/>
            <family val="3"/>
            <charset val="128"/>
          </rPr>
          <t>科目番号から自動的に入力される．
「履修科目チェック」シートのリストに無い場合は入力する．</t>
        </r>
      </text>
    </comment>
    <comment ref="K7" authorId="0" shapeId="0">
      <text>
        <r>
          <rPr>
            <b/>
            <sz val="9"/>
            <color indexed="81"/>
            <rFont val="ＭＳ Ｐゴシック"/>
            <family val="3"/>
            <charset val="128"/>
          </rPr>
          <t>科目番号から自動的に入力される．
「履修科目チェック」シートのリストに無い場合は入力する．</t>
        </r>
      </text>
    </comment>
    <comment ref="L7" authorId="0" shapeId="0">
      <text>
        <r>
          <rPr>
            <b/>
            <sz val="9"/>
            <color indexed="81"/>
            <rFont val="ＭＳ Ｐゴシック"/>
            <family val="3"/>
            <charset val="128"/>
          </rPr>
          <t>自己評価レベル「5～1」を選択する．
削除：Delキー</t>
        </r>
      </text>
    </comment>
    <comment ref="M7" authorId="0" shapeId="0">
      <text>
        <r>
          <rPr>
            <b/>
            <sz val="9"/>
            <color indexed="81"/>
            <rFont val="ＭＳ Ｐゴシック"/>
            <family val="3"/>
            <charset val="128"/>
          </rPr>
          <t>自己評価レベル「5～1」を選択する．
削除：Delキー</t>
        </r>
      </text>
    </comment>
  </commentList>
</comments>
</file>

<file path=xl/comments3.xml><?xml version="1.0" encoding="utf-8"?>
<comments xmlns="http://schemas.openxmlformats.org/spreadsheetml/2006/main">
  <authors>
    <author>末吉敏恭</author>
  </authors>
  <commentList>
    <comment ref="G7" authorId="0" shapeId="0">
      <text>
        <r>
          <rPr>
            <b/>
            <sz val="9"/>
            <color indexed="81"/>
            <rFont val="ＭＳ Ｐゴシック"/>
            <family val="3"/>
            <charset val="128"/>
          </rPr>
          <t>科目番号から自動的に入力される．
「履修科目チェック」シートのリストに無い場合は入力する．</t>
        </r>
      </text>
    </comment>
    <comment ref="H7" authorId="0" shapeId="0">
      <text>
        <r>
          <rPr>
            <b/>
            <sz val="9"/>
            <color indexed="81"/>
            <rFont val="ＭＳ Ｐゴシック"/>
            <family val="3"/>
            <charset val="128"/>
          </rPr>
          <t>取得した成績「A～D，F，P，保留」を選択する．</t>
        </r>
      </text>
    </comment>
    <comment ref="I7" authorId="0" shapeId="0">
      <text>
        <r>
          <rPr>
            <b/>
            <sz val="9"/>
            <color indexed="81"/>
            <rFont val="ＭＳ Ｐゴシック"/>
            <family val="3"/>
            <charset val="128"/>
          </rPr>
          <t>「単位数」と「成績」の入力から，自動的に計算される．</t>
        </r>
      </text>
    </comment>
    <comment ref="J7" authorId="0" shapeId="0">
      <text>
        <r>
          <rPr>
            <b/>
            <sz val="9"/>
            <color indexed="81"/>
            <rFont val="ＭＳ Ｐゴシック"/>
            <family val="3"/>
            <charset val="128"/>
          </rPr>
          <t>科目番号から自動的に入力される．
「履修科目チェック」シートのリストに無い場合は入力する．</t>
        </r>
      </text>
    </comment>
    <comment ref="K7" authorId="0" shapeId="0">
      <text>
        <r>
          <rPr>
            <b/>
            <sz val="9"/>
            <color indexed="81"/>
            <rFont val="ＭＳ Ｐゴシック"/>
            <family val="3"/>
            <charset val="128"/>
          </rPr>
          <t>科目番号から自動的に入力される．
「履修科目チェック」シートのリストに無い場合は入力する．</t>
        </r>
      </text>
    </comment>
    <comment ref="L7" authorId="0" shapeId="0">
      <text>
        <r>
          <rPr>
            <b/>
            <sz val="9"/>
            <color indexed="81"/>
            <rFont val="ＭＳ Ｐゴシック"/>
            <family val="3"/>
            <charset val="128"/>
          </rPr>
          <t>自己評価レベル「5～1」を選択する．
削除：Delキー</t>
        </r>
      </text>
    </comment>
    <comment ref="M7" authorId="0" shapeId="0">
      <text>
        <r>
          <rPr>
            <b/>
            <sz val="9"/>
            <color indexed="81"/>
            <rFont val="ＭＳ Ｐゴシック"/>
            <family val="3"/>
            <charset val="128"/>
          </rPr>
          <t>自己評価レベル「5～1」を選択する．
削除：Delキー</t>
        </r>
      </text>
    </comment>
  </commentList>
</comments>
</file>

<file path=xl/sharedStrings.xml><?xml version="1.0" encoding="utf-8"?>
<sst xmlns="http://schemas.openxmlformats.org/spreadsheetml/2006/main" count="1125" uniqueCount="599">
  <si>
    <t>No.</t>
    <phoneticPr fontId="1"/>
  </si>
  <si>
    <t>【専門教育（専門科目）】</t>
    <rPh sb="1" eb="3">
      <t>センモン</t>
    </rPh>
    <rPh sb="3" eb="5">
      <t>キョウイク</t>
    </rPh>
    <rPh sb="6" eb="8">
      <t>センモン</t>
    </rPh>
    <rPh sb="8" eb="10">
      <t>カモク</t>
    </rPh>
    <phoneticPr fontId="1"/>
  </si>
  <si>
    <t>【共通教育（教養領域，総合領域）】</t>
    <rPh sb="1" eb="3">
      <t>キョウツウ</t>
    </rPh>
    <rPh sb="3" eb="5">
      <t>キョウイク</t>
    </rPh>
    <rPh sb="6" eb="8">
      <t>キョウヨウ</t>
    </rPh>
    <rPh sb="8" eb="10">
      <t>リョウイキ</t>
    </rPh>
    <rPh sb="11" eb="13">
      <t>ソウゴウ</t>
    </rPh>
    <rPh sb="13" eb="15">
      <t>リョウイキ</t>
    </rPh>
    <phoneticPr fontId="1"/>
  </si>
  <si>
    <t>コース外（選択）</t>
    <rPh sb="3" eb="4">
      <t>ガイ</t>
    </rPh>
    <rPh sb="5" eb="7">
      <t>センタク</t>
    </rPh>
    <phoneticPr fontId="1"/>
  </si>
  <si>
    <t>自由</t>
    <rPh sb="0" eb="2">
      <t>ジユウ</t>
    </rPh>
    <phoneticPr fontId="1"/>
  </si>
  <si>
    <t>共通教育（教養領域，総合領域）</t>
    <rPh sb="0" eb="2">
      <t>キョウツウ</t>
    </rPh>
    <rPh sb="2" eb="4">
      <t>キョウイク</t>
    </rPh>
    <rPh sb="5" eb="7">
      <t>キョウヨウ</t>
    </rPh>
    <rPh sb="7" eb="9">
      <t>リョウイキ</t>
    </rPh>
    <rPh sb="10" eb="12">
      <t>ソウゴウ</t>
    </rPh>
    <rPh sb="12" eb="14">
      <t>リョウイキ</t>
    </rPh>
    <phoneticPr fontId="1"/>
  </si>
  <si>
    <t>【共通教育（基幹領域）】</t>
    <rPh sb="1" eb="3">
      <t>キョウツウ</t>
    </rPh>
    <rPh sb="3" eb="5">
      <t>キョウイク</t>
    </rPh>
    <rPh sb="6" eb="8">
      <t>キカン</t>
    </rPh>
    <rPh sb="8" eb="10">
      <t>リョウイキ</t>
    </rPh>
    <phoneticPr fontId="1"/>
  </si>
  <si>
    <t>【専門基礎教育（先修科目）】</t>
    <rPh sb="1" eb="3">
      <t>センモン</t>
    </rPh>
    <rPh sb="3" eb="5">
      <t>キソ</t>
    </rPh>
    <rPh sb="5" eb="7">
      <t>キョウイク</t>
    </rPh>
    <rPh sb="8" eb="9">
      <t>サキ</t>
    </rPh>
    <rPh sb="9" eb="10">
      <t>オサム</t>
    </rPh>
    <rPh sb="10" eb="12">
      <t>カモク</t>
    </rPh>
    <phoneticPr fontId="1"/>
  </si>
  <si>
    <t>↓単位入力</t>
    <rPh sb="1" eb="3">
      <t>タンイ</t>
    </rPh>
    <rPh sb="3" eb="5">
      <t>ニュウリョク</t>
    </rPh>
    <phoneticPr fontId="1"/>
  </si>
  <si>
    <t>専門基礎教育（先修科目）</t>
    <rPh sb="0" eb="2">
      <t>センモン</t>
    </rPh>
    <rPh sb="2" eb="4">
      <t>キソ</t>
    </rPh>
    <rPh sb="4" eb="6">
      <t>キョウイク</t>
    </rPh>
    <rPh sb="7" eb="8">
      <t>サキ</t>
    </rPh>
    <rPh sb="8" eb="9">
      <t>オサム</t>
    </rPh>
    <rPh sb="9" eb="11">
      <t>カモク</t>
    </rPh>
    <phoneticPr fontId="1"/>
  </si>
  <si>
    <t>共通教育（基幹領域）</t>
    <rPh sb="0" eb="2">
      <t>キョウツウ</t>
    </rPh>
    <rPh sb="2" eb="4">
      <t>キョウイク</t>
    </rPh>
    <rPh sb="5" eb="7">
      <t>キカン</t>
    </rPh>
    <rPh sb="7" eb="9">
      <t>リョウイキ</t>
    </rPh>
    <phoneticPr fontId="1"/>
  </si>
  <si>
    <t>日本語表現法入門</t>
    <rPh sb="0" eb="3">
      <t>ニホンゴ</t>
    </rPh>
    <rPh sb="3" eb="6">
      <t>ヒョウゲンホウ</t>
    </rPh>
    <rPh sb="6" eb="8">
      <t>ニュウモン</t>
    </rPh>
    <phoneticPr fontId="1"/>
  </si>
  <si>
    <t>大学英語</t>
    <rPh sb="0" eb="2">
      <t>ダイガク</t>
    </rPh>
    <rPh sb="2" eb="4">
      <t>エイゴ</t>
    </rPh>
    <phoneticPr fontId="1"/>
  </si>
  <si>
    <t>微分積分学STⅠ</t>
    <rPh sb="0" eb="2">
      <t>ビブン</t>
    </rPh>
    <rPh sb="2" eb="4">
      <t>セキブン</t>
    </rPh>
    <rPh sb="4" eb="5">
      <t>ガク</t>
    </rPh>
    <phoneticPr fontId="1"/>
  </si>
  <si>
    <t>微分積分学STⅡ</t>
    <rPh sb="0" eb="2">
      <t>ビブン</t>
    </rPh>
    <rPh sb="2" eb="4">
      <t>セキブン</t>
    </rPh>
    <rPh sb="4" eb="5">
      <t>ガク</t>
    </rPh>
    <phoneticPr fontId="1"/>
  </si>
  <si>
    <t>物理学Ⅰ</t>
    <rPh sb="0" eb="3">
      <t>ブツリガク</t>
    </rPh>
    <phoneticPr fontId="1"/>
  </si>
  <si>
    <t>物理学Ⅱ</t>
    <rPh sb="0" eb="3">
      <t>ブツリガク</t>
    </rPh>
    <phoneticPr fontId="1"/>
  </si>
  <si>
    <t>物理学実験</t>
    <rPh sb="0" eb="3">
      <t>ブツリガク</t>
    </rPh>
    <rPh sb="3" eb="5">
      <t>ジッケン</t>
    </rPh>
    <phoneticPr fontId="1"/>
  </si>
  <si>
    <t>化学入門Ⅰ</t>
    <rPh sb="0" eb="2">
      <t>カガク</t>
    </rPh>
    <rPh sb="2" eb="4">
      <t>ニュウモン</t>
    </rPh>
    <phoneticPr fontId="1"/>
  </si>
  <si>
    <t>微分積分学入門Ⅰ</t>
    <rPh sb="0" eb="2">
      <t>ビブン</t>
    </rPh>
    <rPh sb="2" eb="4">
      <t>セキブン</t>
    </rPh>
    <rPh sb="4" eb="5">
      <t>ガク</t>
    </rPh>
    <rPh sb="5" eb="7">
      <t>ニュウモン</t>
    </rPh>
    <phoneticPr fontId="1"/>
  </si>
  <si>
    <t>微分積分学入門Ⅱ</t>
    <rPh sb="0" eb="2">
      <t>ビブン</t>
    </rPh>
    <rPh sb="2" eb="4">
      <t>セキブン</t>
    </rPh>
    <rPh sb="4" eb="5">
      <t>ガク</t>
    </rPh>
    <rPh sb="5" eb="7">
      <t>ニュウモン</t>
    </rPh>
    <phoneticPr fontId="1"/>
  </si>
  <si>
    <t>物理学入門Ⅰ</t>
    <rPh sb="0" eb="3">
      <t>ブツリガク</t>
    </rPh>
    <rPh sb="3" eb="5">
      <t>ニュウモン</t>
    </rPh>
    <phoneticPr fontId="1"/>
  </si>
  <si>
    <t>物理学入門Ⅱ</t>
    <rPh sb="0" eb="3">
      <t>ブツリガク</t>
    </rPh>
    <rPh sb="3" eb="5">
      <t>ニュウモン</t>
    </rPh>
    <phoneticPr fontId="1"/>
  </si>
  <si>
    <t>情11</t>
    <rPh sb="0" eb="1">
      <t>ジョウ</t>
    </rPh>
    <phoneticPr fontId="1"/>
  </si>
  <si>
    <t>外101</t>
    <rPh sb="0" eb="1">
      <t>ガイ</t>
    </rPh>
    <phoneticPr fontId="1"/>
  </si>
  <si>
    <t>先11</t>
    <rPh sb="0" eb="1">
      <t>セン</t>
    </rPh>
    <phoneticPr fontId="1"/>
  </si>
  <si>
    <t>転03</t>
    <rPh sb="0" eb="1">
      <t>テン</t>
    </rPh>
    <phoneticPr fontId="1"/>
  </si>
  <si>
    <t>先31</t>
    <rPh sb="0" eb="1">
      <t>セン</t>
    </rPh>
    <phoneticPr fontId="1"/>
  </si>
  <si>
    <t>転11</t>
    <rPh sb="0" eb="1">
      <t>テン</t>
    </rPh>
    <phoneticPr fontId="1"/>
  </si>
  <si>
    <t>先33</t>
    <rPh sb="0" eb="1">
      <t>セン</t>
    </rPh>
    <phoneticPr fontId="1"/>
  </si>
  <si>
    <t>転23</t>
    <rPh sb="0" eb="1">
      <t>テン</t>
    </rPh>
    <phoneticPr fontId="1"/>
  </si>
  <si>
    <t>先12</t>
    <rPh sb="0" eb="1">
      <t>セン</t>
    </rPh>
    <phoneticPr fontId="1"/>
  </si>
  <si>
    <t>先32</t>
    <rPh sb="0" eb="1">
      <t>セン</t>
    </rPh>
    <phoneticPr fontId="1"/>
  </si>
  <si>
    <t>転12</t>
    <rPh sb="0" eb="1">
      <t>テン</t>
    </rPh>
    <phoneticPr fontId="1"/>
  </si>
  <si>
    <t>転04</t>
    <rPh sb="0" eb="1">
      <t>テン</t>
    </rPh>
    <phoneticPr fontId="1"/>
  </si>
  <si>
    <t>教養領域</t>
    <rPh sb="0" eb="2">
      <t>キョウヨウ</t>
    </rPh>
    <rPh sb="2" eb="4">
      <t>リョウイキ</t>
    </rPh>
    <phoneticPr fontId="1"/>
  </si>
  <si>
    <t>健康運動系科目</t>
    <rPh sb="0" eb="2">
      <t>ケンコウ</t>
    </rPh>
    <rPh sb="2" eb="4">
      <t>ウンドウ</t>
    </rPh>
    <rPh sb="4" eb="5">
      <t>ケイ</t>
    </rPh>
    <rPh sb="5" eb="7">
      <t>カモク</t>
    </rPh>
    <phoneticPr fontId="1"/>
  </si>
  <si>
    <t>人文系科目</t>
    <rPh sb="0" eb="2">
      <t>ジンブン</t>
    </rPh>
    <rPh sb="2" eb="3">
      <t>ケイ</t>
    </rPh>
    <rPh sb="3" eb="5">
      <t>カモク</t>
    </rPh>
    <phoneticPr fontId="1"/>
  </si>
  <si>
    <t>社会系科目</t>
    <rPh sb="0" eb="2">
      <t>シャカイ</t>
    </rPh>
    <rPh sb="2" eb="3">
      <t>ケイ</t>
    </rPh>
    <rPh sb="3" eb="5">
      <t>カモク</t>
    </rPh>
    <phoneticPr fontId="1"/>
  </si>
  <si>
    <t>自然系科目</t>
    <rPh sb="0" eb="2">
      <t>シゼン</t>
    </rPh>
    <rPh sb="2" eb="3">
      <t>ケイ</t>
    </rPh>
    <rPh sb="3" eb="5">
      <t>カモク</t>
    </rPh>
    <phoneticPr fontId="1"/>
  </si>
  <si>
    <t>総合領域</t>
    <rPh sb="0" eb="2">
      <t>ソウゴウ</t>
    </rPh>
    <rPh sb="2" eb="4">
      <t>リョウイキ</t>
    </rPh>
    <phoneticPr fontId="1"/>
  </si>
  <si>
    <t>総合科目</t>
    <rPh sb="0" eb="2">
      <t>ソウゴウ</t>
    </rPh>
    <rPh sb="2" eb="4">
      <t>カモク</t>
    </rPh>
    <phoneticPr fontId="1"/>
  </si>
  <si>
    <t>キャリア関係科目</t>
    <rPh sb="4" eb="6">
      <t>カンケイ</t>
    </rPh>
    <rPh sb="6" eb="8">
      <t>カモク</t>
    </rPh>
    <phoneticPr fontId="1"/>
  </si>
  <si>
    <t>琉大特色・地域創生科目</t>
    <rPh sb="0" eb="2">
      <t>リュウダイ</t>
    </rPh>
    <rPh sb="2" eb="4">
      <t>トクショク</t>
    </rPh>
    <rPh sb="5" eb="7">
      <t>チイキ</t>
    </rPh>
    <rPh sb="7" eb="9">
      <t>ソウセイ</t>
    </rPh>
    <rPh sb="9" eb="11">
      <t>カモク</t>
    </rPh>
    <phoneticPr fontId="1"/>
  </si>
  <si>
    <t>基幹領域</t>
    <rPh sb="0" eb="2">
      <t>キカン</t>
    </rPh>
    <rPh sb="2" eb="4">
      <t>リョウイキ</t>
    </rPh>
    <phoneticPr fontId="1"/>
  </si>
  <si>
    <t>情報関係科目</t>
    <rPh sb="0" eb="2">
      <t>ジョウホウ</t>
    </rPh>
    <rPh sb="2" eb="4">
      <t>カンケイ</t>
    </rPh>
    <rPh sb="4" eb="6">
      <t>カモク</t>
    </rPh>
    <phoneticPr fontId="1"/>
  </si>
  <si>
    <t>外国語科目</t>
    <rPh sb="0" eb="3">
      <t>ガイコクゴ</t>
    </rPh>
    <rPh sb="3" eb="5">
      <t>カモク</t>
    </rPh>
    <phoneticPr fontId="1"/>
  </si>
  <si>
    <t>専門基礎科目</t>
    <rPh sb="0" eb="2">
      <t>センモン</t>
    </rPh>
    <rPh sb="2" eb="4">
      <t>キソ</t>
    </rPh>
    <rPh sb="4" eb="6">
      <t>カモク</t>
    </rPh>
    <phoneticPr fontId="1"/>
  </si>
  <si>
    <t>コース専門科目</t>
    <rPh sb="3" eb="5">
      <t>センモン</t>
    </rPh>
    <rPh sb="5" eb="7">
      <t>カモク</t>
    </rPh>
    <phoneticPr fontId="1"/>
  </si>
  <si>
    <t>工学科共通科目</t>
    <rPh sb="0" eb="3">
      <t>コウガッカ</t>
    </rPh>
    <rPh sb="3" eb="5">
      <t>キョウツウ</t>
    </rPh>
    <rPh sb="5" eb="7">
      <t>カモク</t>
    </rPh>
    <phoneticPr fontId="1"/>
  </si>
  <si>
    <t>（必修）</t>
    <rPh sb="1" eb="3">
      <t>ヒッシュウ</t>
    </rPh>
    <phoneticPr fontId="1"/>
  </si>
  <si>
    <t>（選択）</t>
    <rPh sb="1" eb="3">
      <t>センタク</t>
    </rPh>
    <phoneticPr fontId="1"/>
  </si>
  <si>
    <t>工学融合科目</t>
    <rPh sb="0" eb="2">
      <t>コウガク</t>
    </rPh>
    <rPh sb="2" eb="4">
      <t>ユウゴウ</t>
    </rPh>
    <rPh sb="4" eb="6">
      <t>カモク</t>
    </rPh>
    <phoneticPr fontId="1"/>
  </si>
  <si>
    <t>専門科目</t>
    <rPh sb="0" eb="2">
      <t>センモン</t>
    </rPh>
    <rPh sb="2" eb="4">
      <t>カモク</t>
    </rPh>
    <phoneticPr fontId="1"/>
  </si>
  <si>
    <t>受　講　科　目</t>
    <rPh sb="0" eb="1">
      <t>ウケ</t>
    </rPh>
    <rPh sb="2" eb="3">
      <t>コウ</t>
    </rPh>
    <rPh sb="4" eb="5">
      <t>カ</t>
    </rPh>
    <rPh sb="6" eb="7">
      <t>メ</t>
    </rPh>
    <phoneticPr fontId="1"/>
  </si>
  <si>
    <t>【今学期の履修状況】</t>
    <rPh sb="1" eb="4">
      <t>コンガッキ</t>
    </rPh>
    <rPh sb="5" eb="7">
      <t>リシュウ</t>
    </rPh>
    <rPh sb="7" eb="9">
      <t>ジョウキョウ</t>
    </rPh>
    <phoneticPr fontId="1"/>
  </si>
  <si>
    <t>年度（西暦）</t>
    <rPh sb="0" eb="2">
      <t>ネンド</t>
    </rPh>
    <rPh sb="3" eb="5">
      <t>セイレキ</t>
    </rPh>
    <phoneticPr fontId="1"/>
  </si>
  <si>
    <t>学籍番号：</t>
    <rPh sb="0" eb="2">
      <t>ガクセキ</t>
    </rPh>
    <rPh sb="2" eb="4">
      <t>バンゴウ</t>
    </rPh>
    <phoneticPr fontId="1"/>
  </si>
  <si>
    <t>氏名：</t>
    <rPh sb="0" eb="2">
      <t>シメイ</t>
    </rPh>
    <phoneticPr fontId="1"/>
  </si>
  <si>
    <t>必修科目</t>
    <rPh sb="0" eb="2">
      <t>ヒッシュウ</t>
    </rPh>
    <rPh sb="2" eb="4">
      <t>カモク</t>
    </rPh>
    <phoneticPr fontId="1"/>
  </si>
  <si>
    <t>選択科目</t>
    <rPh sb="0" eb="2">
      <t>センタク</t>
    </rPh>
    <rPh sb="2" eb="4">
      <t>カモク</t>
    </rPh>
    <phoneticPr fontId="1"/>
  </si>
  <si>
    <t>科目成績の色：</t>
    <rPh sb="0" eb="2">
      <t>カモク</t>
    </rPh>
    <rPh sb="2" eb="4">
      <t>セイセキ</t>
    </rPh>
    <rPh sb="5" eb="6">
      <t>イロ</t>
    </rPh>
    <phoneticPr fontId="1"/>
  </si>
  <si>
    <t>A（4pt.）</t>
    <phoneticPr fontId="1"/>
  </si>
  <si>
    <t>D （1 pt.）</t>
    <phoneticPr fontId="1"/>
  </si>
  <si>
    <t>選択（未修得）・未履修</t>
    <rPh sb="0" eb="2">
      <t>センタク</t>
    </rPh>
    <rPh sb="3" eb="6">
      <t>ミシュウトク</t>
    </rPh>
    <rPh sb="8" eb="11">
      <t>ミリシュウ</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</si>
  <si>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</si>
  <si>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</si>
  <si>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</si>
  <si>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</si>
  <si>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前期</t>
    <rPh sb="0" eb="2">
      <t>ゼンキ</t>
    </rPh>
    <phoneticPr fontId="1"/>
  </si>
  <si>
    <t>後期</t>
    <rPh sb="0" eb="2">
      <t>コウキ</t>
    </rPh>
    <phoneticPr fontId="1"/>
  </si>
  <si>
    <t>分類</t>
    <rPh sb="0" eb="2">
      <t>ブンルイ</t>
    </rPh>
    <phoneticPr fontId="1"/>
  </si>
  <si>
    <t>科目番号</t>
    <rPh sb="0" eb="2">
      <t>カモク</t>
    </rPh>
    <rPh sb="2" eb="4">
      <t>バンゴウ</t>
    </rPh>
    <phoneticPr fontId="1"/>
  </si>
  <si>
    <t>必修</t>
    <rPh sb="0" eb="2">
      <t>ヒッシュウ</t>
    </rPh>
    <phoneticPr fontId="1"/>
  </si>
  <si>
    <t>成績</t>
    <rPh sb="0" eb="2">
      <t>セイセキ</t>
    </rPh>
    <phoneticPr fontId="1"/>
  </si>
  <si>
    <t>工共118</t>
  </si>
  <si>
    <t>基礎数学Ⅰ</t>
    <rPh sb="0" eb="2">
      <t>キソ</t>
    </rPh>
    <rPh sb="2" eb="4">
      <t>スウガク</t>
    </rPh>
    <phoneticPr fontId="1"/>
  </si>
  <si>
    <t>電気991</t>
    <rPh sb="0" eb="2">
      <t>デンキ</t>
    </rPh>
    <phoneticPr fontId="2"/>
  </si>
  <si>
    <t>電気電子工学基礎</t>
  </si>
  <si>
    <t>工共119</t>
  </si>
  <si>
    <t>基礎数学Ⅱ</t>
    <rPh sb="0" eb="2">
      <t>キソ</t>
    </rPh>
    <rPh sb="2" eb="4">
      <t>スウガク</t>
    </rPh>
    <phoneticPr fontId="1"/>
  </si>
  <si>
    <t>電気992</t>
    <rPh sb="0" eb="2">
      <t>デンキ</t>
    </rPh>
    <phoneticPr fontId="2"/>
  </si>
  <si>
    <t>メカトロニクス</t>
  </si>
  <si>
    <t>工共111</t>
  </si>
  <si>
    <t>工業数学Ⅰ</t>
    <phoneticPr fontId="1"/>
  </si>
  <si>
    <t>工業力学</t>
  </si>
  <si>
    <t>電情991</t>
    <rPh sb="0" eb="1">
      <t>デン</t>
    </rPh>
    <rPh sb="1" eb="2">
      <t>ジョウ</t>
    </rPh>
    <phoneticPr fontId="2"/>
  </si>
  <si>
    <t>工共112</t>
  </si>
  <si>
    <t>電情992</t>
    <rPh sb="0" eb="1">
      <t>デン</t>
    </rPh>
    <rPh sb="1" eb="2">
      <t>ジョウ</t>
    </rPh>
    <phoneticPr fontId="2"/>
  </si>
  <si>
    <t>通信工学概論</t>
  </si>
  <si>
    <t>工共211</t>
  </si>
  <si>
    <t>社基991</t>
    <rPh sb="0" eb="1">
      <t>シャ</t>
    </rPh>
    <rPh sb="1" eb="2">
      <t>キ</t>
    </rPh>
    <phoneticPr fontId="4"/>
  </si>
  <si>
    <t>基礎流体力学</t>
  </si>
  <si>
    <t>工共212</t>
  </si>
  <si>
    <r>
      <t>社基992</t>
    </r>
    <r>
      <rPr>
        <sz val="11"/>
        <color theme="1"/>
        <rFont val="ＭＳ Ｐゴシック"/>
        <family val="2"/>
        <charset val="128"/>
        <scheme val="minor"/>
      </rPr>
      <t/>
    </r>
    <rPh sb="0" eb="1">
      <t>シャ</t>
    </rPh>
    <rPh sb="1" eb="2">
      <t>キ</t>
    </rPh>
    <phoneticPr fontId="4"/>
  </si>
  <si>
    <t>橋設計論</t>
  </si>
  <si>
    <t>工共213</t>
  </si>
  <si>
    <t>確率及び統計</t>
    <rPh sb="0" eb="2">
      <t>カクリツ</t>
    </rPh>
    <rPh sb="2" eb="3">
      <t>オヨ</t>
    </rPh>
    <rPh sb="4" eb="6">
      <t>トウケイ</t>
    </rPh>
    <phoneticPr fontId="1"/>
  </si>
  <si>
    <r>
      <t>社基993</t>
    </r>
    <r>
      <rPr>
        <sz val="11"/>
        <color theme="1"/>
        <rFont val="ＭＳ Ｐゴシック"/>
        <family val="2"/>
        <charset val="128"/>
        <scheme val="minor"/>
      </rPr>
      <t/>
    </r>
    <rPh sb="0" eb="1">
      <t>シャ</t>
    </rPh>
    <rPh sb="1" eb="2">
      <t>キ</t>
    </rPh>
    <phoneticPr fontId="4"/>
  </si>
  <si>
    <t>島嶼環境計画論</t>
  </si>
  <si>
    <t>工共101</t>
  </si>
  <si>
    <t>キャリアデザイン入門</t>
    <rPh sb="8" eb="10">
      <t>ニュウモン</t>
    </rPh>
    <phoneticPr fontId="1"/>
  </si>
  <si>
    <r>
      <t>社基994</t>
    </r>
    <r>
      <rPr>
        <sz val="11"/>
        <color theme="1"/>
        <rFont val="ＭＳ Ｐゴシック"/>
        <family val="2"/>
        <charset val="128"/>
        <scheme val="minor"/>
      </rPr>
      <t/>
    </r>
    <rPh sb="0" eb="1">
      <t>シャ</t>
    </rPh>
    <rPh sb="1" eb="2">
      <t>キ</t>
    </rPh>
    <phoneticPr fontId="4"/>
  </si>
  <si>
    <t>道路交通計画</t>
  </si>
  <si>
    <t>工共100</t>
  </si>
  <si>
    <t>工学基礎演習</t>
    <rPh sb="0" eb="2">
      <t>コウガク</t>
    </rPh>
    <rPh sb="2" eb="4">
      <t>キソ</t>
    </rPh>
    <rPh sb="4" eb="6">
      <t>エンシュウ</t>
    </rPh>
    <phoneticPr fontId="1"/>
  </si>
  <si>
    <r>
      <t>社基995</t>
    </r>
    <r>
      <rPr>
        <sz val="11"/>
        <color theme="1"/>
        <rFont val="ＭＳ Ｐゴシック"/>
        <family val="2"/>
        <charset val="128"/>
        <scheme val="minor"/>
      </rPr>
      <t/>
    </r>
    <rPh sb="0" eb="1">
      <t>シャ</t>
    </rPh>
    <rPh sb="1" eb="2">
      <t>キ</t>
    </rPh>
    <phoneticPr fontId="4"/>
  </si>
  <si>
    <t>海底資源工学</t>
  </si>
  <si>
    <t>工共301</t>
  </si>
  <si>
    <r>
      <t>社基996</t>
    </r>
    <r>
      <rPr>
        <sz val="11"/>
        <color theme="1"/>
        <rFont val="ＭＳ Ｐゴシック"/>
        <family val="2"/>
        <charset val="128"/>
        <scheme val="minor"/>
      </rPr>
      <t/>
    </r>
    <rPh sb="0" eb="1">
      <t>シャ</t>
    </rPh>
    <rPh sb="1" eb="2">
      <t>キ</t>
    </rPh>
    <phoneticPr fontId="4"/>
  </si>
  <si>
    <t>地震工学</t>
  </si>
  <si>
    <t>工共300</t>
  </si>
  <si>
    <t>技術者の倫理</t>
    <rPh sb="0" eb="3">
      <t>ギジュツシャ</t>
    </rPh>
    <rPh sb="4" eb="6">
      <t>リンリ</t>
    </rPh>
    <phoneticPr fontId="1"/>
  </si>
  <si>
    <r>
      <t>社基997</t>
    </r>
    <r>
      <rPr>
        <sz val="11"/>
        <color theme="1"/>
        <rFont val="ＭＳ Ｐゴシック"/>
        <family val="2"/>
        <charset val="128"/>
        <scheme val="minor"/>
      </rPr>
      <t/>
    </r>
    <rPh sb="0" eb="1">
      <t>シャ</t>
    </rPh>
    <rPh sb="1" eb="2">
      <t>キ</t>
    </rPh>
    <phoneticPr fontId="4"/>
  </si>
  <si>
    <t>都市地域計画</t>
  </si>
  <si>
    <t>工共302</t>
  </si>
  <si>
    <t>エンジニアリングデザイン演習</t>
    <rPh sb="12" eb="14">
      <t>エンシュウ</t>
    </rPh>
    <phoneticPr fontId="1"/>
  </si>
  <si>
    <t>建築991</t>
    <rPh sb="0" eb="2">
      <t>ケンチク</t>
    </rPh>
    <phoneticPr fontId="2"/>
  </si>
  <si>
    <t>居住建築概論</t>
  </si>
  <si>
    <t>工共114</t>
  </si>
  <si>
    <t>知能991</t>
  </si>
  <si>
    <t>コンピュータサイエンス基礎</t>
  </si>
  <si>
    <t>工共214</t>
  </si>
  <si>
    <t>知能992</t>
  </si>
  <si>
    <t>情報システム開発演習</t>
  </si>
  <si>
    <t>工共321</t>
  </si>
  <si>
    <t>技術英語Ⅰ</t>
    <rPh sb="0" eb="2">
      <t>ギジュツ</t>
    </rPh>
    <rPh sb="2" eb="4">
      <t>エイゴ</t>
    </rPh>
    <phoneticPr fontId="1"/>
  </si>
  <si>
    <t>電気981</t>
    <rPh sb="0" eb="2">
      <t>デンキ</t>
    </rPh>
    <phoneticPr fontId="2"/>
  </si>
  <si>
    <t>パワーエレクトロニクス</t>
  </si>
  <si>
    <t>工共322</t>
  </si>
  <si>
    <t>技術英語Ⅱ</t>
    <rPh sb="0" eb="2">
      <t>ギジュツ</t>
    </rPh>
    <rPh sb="2" eb="4">
      <t>エイゴ</t>
    </rPh>
    <phoneticPr fontId="1"/>
  </si>
  <si>
    <t>電気982</t>
    <rPh sb="0" eb="2">
      <t>デンキ</t>
    </rPh>
    <phoneticPr fontId="2"/>
  </si>
  <si>
    <t>制御工学</t>
  </si>
  <si>
    <t>工共421</t>
  </si>
  <si>
    <t>技術英語Ⅲ</t>
    <rPh sb="0" eb="2">
      <t>ギジュツ</t>
    </rPh>
    <rPh sb="2" eb="4">
      <t>エイゴ</t>
    </rPh>
    <phoneticPr fontId="1"/>
  </si>
  <si>
    <t>電情981</t>
    <rPh sb="0" eb="1">
      <t>デン</t>
    </rPh>
    <rPh sb="1" eb="2">
      <t>ジョウ</t>
    </rPh>
    <phoneticPr fontId="2"/>
  </si>
  <si>
    <t>電気電子計測工学Ⅰ</t>
    <phoneticPr fontId="1"/>
  </si>
  <si>
    <t>工共335</t>
  </si>
  <si>
    <t>知的財産権</t>
    <rPh sb="0" eb="2">
      <t>チテキ</t>
    </rPh>
    <rPh sb="2" eb="5">
      <t>ザイサンケン</t>
    </rPh>
    <phoneticPr fontId="1"/>
  </si>
  <si>
    <t>機械力学</t>
  </si>
  <si>
    <t>電情982</t>
    <rPh sb="0" eb="1">
      <t>デン</t>
    </rPh>
    <rPh sb="1" eb="2">
      <t>ジョウ</t>
    </rPh>
    <phoneticPr fontId="2"/>
  </si>
  <si>
    <t>電子デバイス工学</t>
  </si>
  <si>
    <t>工共336</t>
  </si>
  <si>
    <t>品質管理</t>
    <rPh sb="0" eb="2">
      <t>ヒンシツ</t>
    </rPh>
    <rPh sb="2" eb="4">
      <t>カンリ</t>
    </rPh>
    <phoneticPr fontId="1"/>
  </si>
  <si>
    <t>社基981</t>
    <rPh sb="0" eb="1">
      <t>シャ</t>
    </rPh>
    <rPh sb="1" eb="2">
      <t>キ</t>
    </rPh>
    <phoneticPr fontId="2"/>
  </si>
  <si>
    <t>プロジェクトマネジメント</t>
  </si>
  <si>
    <t>工共337</t>
  </si>
  <si>
    <t>経営工学概論</t>
    <rPh sb="0" eb="2">
      <t>ケイエイ</t>
    </rPh>
    <rPh sb="2" eb="4">
      <t>コウガク</t>
    </rPh>
    <rPh sb="4" eb="6">
      <t>ガイロン</t>
    </rPh>
    <phoneticPr fontId="1"/>
  </si>
  <si>
    <t>社基982</t>
    <rPh sb="0" eb="1">
      <t>シャ</t>
    </rPh>
    <rPh sb="1" eb="2">
      <t>キ</t>
    </rPh>
    <phoneticPr fontId="2"/>
  </si>
  <si>
    <t>維持管理工学</t>
  </si>
  <si>
    <t>工共320</t>
  </si>
  <si>
    <t>社基983</t>
    <rPh sb="0" eb="1">
      <t>シャ</t>
    </rPh>
    <rPh sb="1" eb="2">
      <t>キ</t>
    </rPh>
    <phoneticPr fontId="2"/>
  </si>
  <si>
    <t>腐食防食と疲労</t>
  </si>
  <si>
    <t>工共331</t>
  </si>
  <si>
    <t>産業社会学原論Ⅰ</t>
    <rPh sb="0" eb="2">
      <t>サンギョウ</t>
    </rPh>
    <rPh sb="2" eb="5">
      <t>シャカイガク</t>
    </rPh>
    <rPh sb="5" eb="7">
      <t>ゲンロン</t>
    </rPh>
    <phoneticPr fontId="1"/>
  </si>
  <si>
    <t>社基984</t>
    <rPh sb="0" eb="1">
      <t>シャ</t>
    </rPh>
    <rPh sb="1" eb="2">
      <t>キ</t>
    </rPh>
    <phoneticPr fontId="2"/>
  </si>
  <si>
    <t>減災計画</t>
    <rPh sb="2" eb="4">
      <t>ケイカク</t>
    </rPh>
    <phoneticPr fontId="3"/>
  </si>
  <si>
    <t>工共332</t>
  </si>
  <si>
    <t>社基985</t>
    <rPh sb="0" eb="1">
      <t>シャ</t>
    </rPh>
    <rPh sb="1" eb="2">
      <t>キ</t>
    </rPh>
    <phoneticPr fontId="2"/>
  </si>
  <si>
    <t>環境衛生工学</t>
  </si>
  <si>
    <t>工共330</t>
  </si>
  <si>
    <t>社基986</t>
    <rPh sb="0" eb="1">
      <t>シャ</t>
    </rPh>
    <rPh sb="1" eb="2">
      <t>キ</t>
    </rPh>
    <phoneticPr fontId="2"/>
  </si>
  <si>
    <t>火薬学</t>
  </si>
  <si>
    <t>工共333</t>
  </si>
  <si>
    <t>地域創生論</t>
    <rPh sb="0" eb="2">
      <t>チイキ</t>
    </rPh>
    <rPh sb="2" eb="4">
      <t>ソウセイ</t>
    </rPh>
    <rPh sb="4" eb="5">
      <t>ロン</t>
    </rPh>
    <phoneticPr fontId="1"/>
  </si>
  <si>
    <t>建築981</t>
    <rPh sb="0" eb="2">
      <t>ケンチク</t>
    </rPh>
    <phoneticPr fontId="2"/>
  </si>
  <si>
    <t>工共334</t>
  </si>
  <si>
    <t>国際協力論</t>
    <rPh sb="0" eb="2">
      <t>コクサイ</t>
    </rPh>
    <rPh sb="2" eb="4">
      <t>キョウリョク</t>
    </rPh>
    <rPh sb="4" eb="5">
      <t>ロン</t>
    </rPh>
    <phoneticPr fontId="1"/>
  </si>
  <si>
    <t>建築982</t>
    <rPh sb="0" eb="2">
      <t>ケンチク</t>
    </rPh>
    <phoneticPr fontId="2"/>
  </si>
  <si>
    <t>都市デザイン演習</t>
  </si>
  <si>
    <t>工共338</t>
  </si>
  <si>
    <t>建築983</t>
    <rPh sb="0" eb="2">
      <t>ケンチク</t>
    </rPh>
    <phoneticPr fontId="2"/>
  </si>
  <si>
    <t>耐震設計概論</t>
  </si>
  <si>
    <t>工共339</t>
  </si>
  <si>
    <t>建築984</t>
    <rPh sb="0" eb="2">
      <t>ケンチク</t>
    </rPh>
    <phoneticPr fontId="2"/>
  </si>
  <si>
    <t>都市および地方計画</t>
  </si>
  <si>
    <t>工共340</t>
  </si>
  <si>
    <t>建築985</t>
    <rPh sb="0" eb="2">
      <t>ケンチク</t>
    </rPh>
    <phoneticPr fontId="2"/>
  </si>
  <si>
    <t>公共計画の技術と理論</t>
  </si>
  <si>
    <t>工共341</t>
  </si>
  <si>
    <t>国際インターンシップⅠ</t>
    <rPh sb="0" eb="2">
      <t>コクサイ</t>
    </rPh>
    <phoneticPr fontId="1"/>
  </si>
  <si>
    <t>知能981</t>
    <rPh sb="0" eb="2">
      <t>チノウ</t>
    </rPh>
    <phoneticPr fontId="2"/>
  </si>
  <si>
    <t>ネットワークセキュリティ</t>
  </si>
  <si>
    <t>工共441</t>
  </si>
  <si>
    <t>国際インターンシップⅡ</t>
    <rPh sb="0" eb="2">
      <t>コクサイ</t>
    </rPh>
    <phoneticPr fontId="1"/>
  </si>
  <si>
    <t>知能982</t>
    <rPh sb="0" eb="2">
      <t>チノウ</t>
    </rPh>
    <phoneticPr fontId="2"/>
  </si>
  <si>
    <t>インターネットアーキテクチャ</t>
  </si>
  <si>
    <t>工共150</t>
  </si>
  <si>
    <t>知能983</t>
    <rPh sb="0" eb="2">
      <t>チノウ</t>
    </rPh>
    <phoneticPr fontId="2"/>
  </si>
  <si>
    <t>知能ロボット</t>
  </si>
  <si>
    <t>工共450</t>
  </si>
  <si>
    <t>知能984</t>
    <rPh sb="0" eb="2">
      <t>チノウ</t>
    </rPh>
    <phoneticPr fontId="2"/>
  </si>
  <si>
    <t>データマイニング</t>
  </si>
  <si>
    <t>工共453</t>
  </si>
  <si>
    <t>工共351</t>
  </si>
  <si>
    <t>工共352</t>
  </si>
  <si>
    <t>工共451</t>
  </si>
  <si>
    <t>工共452</t>
  </si>
  <si>
    <t>工共454</t>
  </si>
  <si>
    <t>工共405</t>
  </si>
  <si>
    <t>工共406</t>
  </si>
  <si>
    <t>工共401</t>
  </si>
  <si>
    <t>工共402</t>
  </si>
  <si>
    <t>工共403</t>
  </si>
  <si>
    <t>工共404</t>
  </si>
  <si>
    <t>1. 共通教育</t>
    <rPh sb="3" eb="5">
      <t>キョウツウ</t>
    </rPh>
    <rPh sb="5" eb="7">
      <t>キョウイク</t>
    </rPh>
    <phoneticPr fontId="1"/>
  </si>
  <si>
    <t>2単位以上</t>
    <rPh sb="1" eb="3">
      <t>タンイ</t>
    </rPh>
    <rPh sb="3" eb="5">
      <t>イジョウ</t>
    </rPh>
    <phoneticPr fontId="1"/>
  </si>
  <si>
    <t>12単位以上</t>
    <rPh sb="2" eb="4">
      <t>タンイ</t>
    </rPh>
    <rPh sb="4" eb="6">
      <t>イジョウ</t>
    </rPh>
    <phoneticPr fontId="1"/>
  </si>
  <si>
    <t>2. 専門基礎教育</t>
    <rPh sb="3" eb="5">
      <t>センモン</t>
    </rPh>
    <rPh sb="5" eb="7">
      <t>キソ</t>
    </rPh>
    <rPh sb="7" eb="9">
      <t>キョウイク</t>
    </rPh>
    <phoneticPr fontId="1"/>
  </si>
  <si>
    <t>3. 専門教育</t>
    <rPh sb="3" eb="5">
      <t>センモン</t>
    </rPh>
    <rPh sb="5" eb="7">
      <t>キョウイク</t>
    </rPh>
    <phoneticPr fontId="1"/>
  </si>
  <si>
    <t>27単位以上</t>
    <rPh sb="2" eb="4">
      <t>タンイ</t>
    </rPh>
    <rPh sb="4" eb="6">
      <t>イジョウ</t>
    </rPh>
    <phoneticPr fontId="1"/>
  </si>
  <si>
    <t>32単位以上</t>
    <rPh sb="2" eb="4">
      <t>タンイ</t>
    </rPh>
    <rPh sb="4" eb="6">
      <t>イジョウ</t>
    </rPh>
    <phoneticPr fontId="1"/>
  </si>
  <si>
    <t>4単位以上</t>
    <rPh sb="1" eb="3">
      <t>タンイ</t>
    </rPh>
    <rPh sb="3" eb="5">
      <t>イジョウ</t>
    </rPh>
    <phoneticPr fontId="1"/>
  </si>
  <si>
    <t>○</t>
    <phoneticPr fontId="1"/>
  </si>
  <si>
    <t xml:space="preserve">     14単位以上</t>
    <rPh sb="7" eb="9">
      <t>タンイ</t>
    </rPh>
    <rPh sb="9" eb="11">
      <t>イジョウ</t>
    </rPh>
    <phoneticPr fontId="1"/>
  </si>
  <si>
    <t xml:space="preserve">     30単位以上</t>
    <rPh sb="7" eb="9">
      <t>タンイ</t>
    </rPh>
    <rPh sb="9" eb="11">
      <t>イジョウ</t>
    </rPh>
    <phoneticPr fontId="1"/>
  </si>
  <si>
    <t>記入者
氏名：</t>
    <rPh sb="0" eb="2">
      <t>キニュウ</t>
    </rPh>
    <rPh sb="2" eb="3">
      <t>シャ</t>
    </rPh>
    <rPh sb="4" eb="6">
      <t>シメイ</t>
    </rPh>
    <phoneticPr fontId="1"/>
  </si>
  <si>
    <t>1. 分析・行動</t>
    <rPh sb="3" eb="5">
      <t>ブンセキ</t>
    </rPh>
    <rPh sb="6" eb="8">
      <t>コウドウ</t>
    </rPh>
    <phoneticPr fontId="1"/>
  </si>
  <si>
    <t>2. 倫理</t>
    <rPh sb="3" eb="5">
      <t>リンリ</t>
    </rPh>
    <phoneticPr fontId="1"/>
  </si>
  <si>
    <t>3. 知識</t>
    <rPh sb="3" eb="5">
      <t>チシキ</t>
    </rPh>
    <phoneticPr fontId="1"/>
  </si>
  <si>
    <t>4. 協働・コミュニケーション</t>
    <rPh sb="3" eb="5">
      <t>キョウドウ</t>
    </rPh>
    <phoneticPr fontId="1"/>
  </si>
  <si>
    <t>5. 解決・統合</t>
    <rPh sb="3" eb="5">
      <t>カイケツ</t>
    </rPh>
    <rPh sb="6" eb="8">
      <t>トウゴウ</t>
    </rPh>
    <phoneticPr fontId="1"/>
  </si>
  <si>
    <r>
      <t>あなたの
身についた</t>
    </r>
    <r>
      <rPr>
        <sz val="8"/>
        <color theme="1"/>
        <rFont val="ＭＳ Ｐゴシック"/>
        <family val="3"/>
        <charset val="128"/>
        <scheme val="minor"/>
      </rPr>
      <t>能力
レベル</t>
    </r>
    <r>
      <rPr>
        <sz val="6"/>
        <color theme="1"/>
        <rFont val="ＭＳ Ｐゴシック"/>
        <family val="3"/>
        <charset val="128"/>
        <scheme val="minor"/>
      </rPr>
      <t xml:space="preserve">
（自己評価）</t>
    </r>
    <rPh sb="5" eb="6">
      <t>ミ</t>
    </rPh>
    <rPh sb="10" eb="12">
      <t>ノウリョク</t>
    </rPh>
    <rPh sb="18" eb="20">
      <t>ジコ</t>
    </rPh>
    <rPh sb="20" eb="22">
      <t>ヒョウカ</t>
    </rPh>
    <phoneticPr fontId="1"/>
  </si>
  <si>
    <t>GPT</t>
    <phoneticPr fontId="1"/>
  </si>
  <si>
    <t>科目
番号</t>
    <rPh sb="0" eb="2">
      <t>カモク</t>
    </rPh>
    <rPh sb="3" eb="5">
      <t>バンゴウ</t>
    </rPh>
    <phoneticPr fontId="1"/>
  </si>
  <si>
    <t>&lt;--年度を西暦で記入．</t>
    <rPh sb="3" eb="5">
      <t>ネンド</t>
    </rPh>
    <rPh sb="6" eb="8">
      <t>セイレキ</t>
    </rPh>
    <rPh sb="9" eb="11">
      <t>キニュウ</t>
    </rPh>
    <phoneticPr fontId="1"/>
  </si>
  <si>
    <t>↓は指導教員が記入します．</t>
    <rPh sb="2" eb="4">
      <t>シドウ</t>
    </rPh>
    <rPh sb="4" eb="6">
      <t>キョウイン</t>
    </rPh>
    <rPh sb="7" eb="9">
      <t>キニュウ</t>
    </rPh>
    <phoneticPr fontId="1"/>
  </si>
  <si>
    <t>英語科目1</t>
    <rPh sb="0" eb="2">
      <t>エイゴ</t>
    </rPh>
    <rPh sb="2" eb="4">
      <t>カモク</t>
    </rPh>
    <phoneticPr fontId="1"/>
  </si>
  <si>
    <t>◎</t>
    <phoneticPr fontId="1"/>
  </si>
  <si>
    <t>工学概論</t>
    <rPh sb="0" eb="2">
      <t>コウガク</t>
    </rPh>
    <rPh sb="2" eb="4">
      <t>ガイロン</t>
    </rPh>
    <phoneticPr fontId="1"/>
  </si>
  <si>
    <t>英語科目2</t>
    <rPh sb="0" eb="2">
      <t>エイゴ</t>
    </rPh>
    <rPh sb="2" eb="4">
      <t>カモク</t>
    </rPh>
    <phoneticPr fontId="1"/>
  </si>
  <si>
    <t>キャリアデザイン</t>
    <phoneticPr fontId="1"/>
  </si>
  <si>
    <t>インターンシップⅠ</t>
    <phoneticPr fontId="1"/>
  </si>
  <si>
    <t>インターンシップⅢ</t>
    <phoneticPr fontId="1"/>
  </si>
  <si>
    <t>工学融合科目1</t>
    <rPh sb="0" eb="2">
      <t>コウガク</t>
    </rPh>
    <rPh sb="2" eb="4">
      <t>ユウゴウ</t>
    </rPh>
    <rPh sb="4" eb="6">
      <t>カモク</t>
    </rPh>
    <phoneticPr fontId="1"/>
  </si>
  <si>
    <t>工学融合科目2</t>
    <rPh sb="0" eb="2">
      <t>コウガク</t>
    </rPh>
    <rPh sb="2" eb="4">
      <t>ユウゴウ</t>
    </rPh>
    <rPh sb="4" eb="6">
      <t>カモク</t>
    </rPh>
    <phoneticPr fontId="1"/>
  </si>
  <si>
    <t>総合演習</t>
    <rPh sb="0" eb="2">
      <t>ソウゴウ</t>
    </rPh>
    <rPh sb="2" eb="4">
      <t>エンシュウ</t>
    </rPh>
    <phoneticPr fontId="1"/>
  </si>
  <si>
    <t>教職実践演習</t>
    <rPh sb="0" eb="2">
      <t>キョウショク</t>
    </rPh>
    <rPh sb="2" eb="4">
      <t>ジッセン</t>
    </rPh>
    <rPh sb="4" eb="6">
      <t>エンシュウ</t>
    </rPh>
    <phoneticPr fontId="1"/>
  </si>
  <si>
    <t>教養領域（健康運動）</t>
    <rPh sb="0" eb="2">
      <t>キョウヨウ</t>
    </rPh>
    <rPh sb="2" eb="4">
      <t>リョウイキ</t>
    </rPh>
    <rPh sb="5" eb="7">
      <t>ケンコウ</t>
    </rPh>
    <rPh sb="7" eb="9">
      <t>ウンドウ</t>
    </rPh>
    <phoneticPr fontId="1"/>
  </si>
  <si>
    <t>[ALL]</t>
    <phoneticPr fontId="1"/>
  </si>
  <si>
    <t>◎</t>
    <phoneticPr fontId="1"/>
  </si>
  <si>
    <t>○</t>
    <phoneticPr fontId="1"/>
  </si>
  <si>
    <t>[ALL]</t>
    <phoneticPr fontId="1"/>
  </si>
  <si>
    <t>インターンシップⅡ</t>
    <phoneticPr fontId="1"/>
  </si>
  <si>
    <t>◎</t>
    <phoneticPr fontId="1"/>
  </si>
  <si>
    <t>○</t>
    <phoneticPr fontId="1"/>
  </si>
  <si>
    <t>◎</t>
    <phoneticPr fontId="1"/>
  </si>
  <si>
    <t>◎</t>
    <phoneticPr fontId="1"/>
  </si>
  <si>
    <t>◎</t>
    <phoneticPr fontId="1"/>
  </si>
  <si>
    <t>◎</t>
    <phoneticPr fontId="1"/>
  </si>
  <si>
    <t>◎</t>
    <phoneticPr fontId="1"/>
  </si>
  <si>
    <t>◎</t>
    <phoneticPr fontId="1"/>
  </si>
  <si>
    <t>プログラミングⅠ</t>
    <phoneticPr fontId="1"/>
  </si>
  <si>
    <t>プログラミングⅡ</t>
    <phoneticPr fontId="1"/>
  </si>
  <si>
    <t>Frontiers of Engineering</t>
    <phoneticPr fontId="1"/>
  </si>
  <si>
    <r>
      <t xml:space="preserve">学習
・教育
目標
No.
</t>
    </r>
    <r>
      <rPr>
        <sz val="6"/>
        <rFont val="ＭＳ Ｐゴシック"/>
        <family val="3"/>
        <charset val="128"/>
        <scheme val="minor"/>
      </rPr>
      <t>（メイン）</t>
    </r>
    <rPh sb="0" eb="2">
      <t>ガクシュウ</t>
    </rPh>
    <rPh sb="4" eb="6">
      <t>キョウイク</t>
    </rPh>
    <rPh sb="7" eb="9">
      <t>モクヒョウ</t>
    </rPh>
    <phoneticPr fontId="1"/>
  </si>
  <si>
    <r>
      <t xml:space="preserve">学習
・教育
目標
No.
</t>
    </r>
    <r>
      <rPr>
        <sz val="6"/>
        <rFont val="ＭＳ Ｐゴシック"/>
        <family val="3"/>
        <charset val="128"/>
        <scheme val="minor"/>
      </rPr>
      <t>（サブ）</t>
    </r>
    <rPh sb="0" eb="2">
      <t>ガクシュウ</t>
    </rPh>
    <rPh sb="4" eb="6">
      <t>キョウイク</t>
    </rPh>
    <rPh sb="7" eb="9">
      <t>モクヒョウ</t>
    </rPh>
    <phoneticPr fontId="1"/>
  </si>
  <si>
    <t>単位数</t>
    <rPh sb="0" eb="2">
      <t>タンイ</t>
    </rPh>
    <rPh sb="2" eb="3">
      <t>スウ</t>
    </rPh>
    <phoneticPr fontId="1"/>
  </si>
  <si>
    <t>【今学期の学習・教育目標習得レベル[%]】</t>
    <rPh sb="1" eb="2">
      <t>イマ</t>
    </rPh>
    <rPh sb="2" eb="4">
      <t>ガッキ</t>
    </rPh>
    <rPh sb="5" eb="7">
      <t>ガクシュウ</t>
    </rPh>
    <rPh sb="8" eb="10">
      <t>キョウイク</t>
    </rPh>
    <rPh sb="10" eb="12">
      <t>モクヒョウ</t>
    </rPh>
    <rPh sb="12" eb="14">
      <t>シュウトク</t>
    </rPh>
    <phoneticPr fontId="1"/>
  </si>
  <si>
    <t>学習・教育目標</t>
    <rPh sb="0" eb="2">
      <t>ガクシュウ</t>
    </rPh>
    <rPh sb="3" eb="5">
      <t>キョウイク</t>
    </rPh>
    <rPh sb="5" eb="7">
      <t>モクヒョウ</t>
    </rPh>
    <phoneticPr fontId="1"/>
  </si>
  <si>
    <r>
      <t xml:space="preserve">=単位数
×
</t>
    </r>
    <r>
      <rPr>
        <sz val="6"/>
        <color theme="1"/>
        <rFont val="ＭＳ Ｐゴシック"/>
        <family val="3"/>
        <charset val="128"/>
        <scheme val="minor"/>
      </rPr>
      <t>成績別</t>
    </r>
    <r>
      <rPr>
        <sz val="8"/>
        <color theme="1"/>
        <rFont val="ＭＳ Ｐゴシック"/>
        <family val="3"/>
        <charset val="128"/>
        <scheme val="minor"/>
      </rPr>
      <t>GP</t>
    </r>
    <rPh sb="3" eb="4">
      <t>スウ</t>
    </rPh>
    <phoneticPr fontId="1"/>
  </si>
  <si>
    <t>※該当する目標に，主として関与（メイン），付随的に関与（サブ）として場合分け．</t>
    <rPh sb="1" eb="3">
      <t>ガイトウ</t>
    </rPh>
    <rPh sb="5" eb="7">
      <t>モクヒョウ</t>
    </rPh>
    <rPh sb="9" eb="10">
      <t>シュ</t>
    </rPh>
    <rPh sb="13" eb="15">
      <t>カンヨ</t>
    </rPh>
    <rPh sb="34" eb="36">
      <t>バアイ</t>
    </rPh>
    <rPh sb="36" eb="37">
      <t>ワ</t>
    </rPh>
    <phoneticPr fontId="1"/>
  </si>
  <si>
    <t>-</t>
  </si>
  <si>
    <t>ALL</t>
  </si>
  <si>
    <t>※各科目の対応する学習・教育目標への関与の程度を，主として関与する場合を「◎（メイン）」で，付随的に関与する場合を「○（サブ）」で示す．</t>
    <rPh sb="1" eb="2">
      <t>カク</t>
    </rPh>
    <rPh sb="2" eb="4">
      <t>カモク</t>
    </rPh>
    <rPh sb="5" eb="7">
      <t>タイオウ</t>
    </rPh>
    <rPh sb="9" eb="11">
      <t>ガクシュウ</t>
    </rPh>
    <rPh sb="12" eb="14">
      <t>キョウイク</t>
    </rPh>
    <rPh sb="14" eb="16">
      <t>モクヒョウ</t>
    </rPh>
    <rPh sb="18" eb="20">
      <t>カンヨ</t>
    </rPh>
    <rPh sb="21" eb="23">
      <t>テイド</t>
    </rPh>
    <rPh sb="25" eb="26">
      <t>シュ</t>
    </rPh>
    <rPh sb="29" eb="31">
      <t>カンヨ</t>
    </rPh>
    <rPh sb="33" eb="35">
      <t>バアイ</t>
    </rPh>
    <rPh sb="46" eb="49">
      <t>フズイテキ</t>
    </rPh>
    <rPh sb="50" eb="52">
      <t>カンヨ</t>
    </rPh>
    <rPh sb="54" eb="56">
      <t>バアイ</t>
    </rPh>
    <rPh sb="65" eb="66">
      <t>シメ</t>
    </rPh>
    <phoneticPr fontId="1"/>
  </si>
  <si>
    <t>※各科目に付された[1.]～[5.]および[ALL]は，[ ]内のNo.の学習・教育目標にも関与することを示す．</t>
    <rPh sb="1" eb="2">
      <t>カク</t>
    </rPh>
    <rPh sb="2" eb="4">
      <t>カモク</t>
    </rPh>
    <rPh sb="5" eb="6">
      <t>フ</t>
    </rPh>
    <rPh sb="37" eb="39">
      <t>ガクシュウ</t>
    </rPh>
    <rPh sb="40" eb="42">
      <t>キョウイク</t>
    </rPh>
    <rPh sb="42" eb="44">
      <t>モクヒョウ</t>
    </rPh>
    <rPh sb="46" eb="48">
      <t>カンヨ</t>
    </rPh>
    <rPh sb="53" eb="54">
      <t>シメ</t>
    </rPh>
    <phoneticPr fontId="1"/>
  </si>
  <si>
    <t>◎</t>
    <phoneticPr fontId="1"/>
  </si>
  <si>
    <t>A</t>
    <phoneticPr fontId="1"/>
  </si>
  <si>
    <t>必修・選択の枠線および
記号等の説明：</t>
    <rPh sb="0" eb="2">
      <t>ヒッシュウ</t>
    </rPh>
    <rPh sb="3" eb="5">
      <t>センタク</t>
    </rPh>
    <rPh sb="6" eb="7">
      <t>ワク</t>
    </rPh>
    <rPh sb="7" eb="8">
      <t>セン</t>
    </rPh>
    <rPh sb="12" eb="14">
      <t>キゴウ</t>
    </rPh>
    <rPh sb="14" eb="15">
      <t>ナド</t>
    </rPh>
    <rPh sb="16" eb="18">
      <t>セツメイ</t>
    </rPh>
    <phoneticPr fontId="1"/>
  </si>
  <si>
    <t>成績</t>
    <rPh sb="0" eb="2">
      <t>セイセキ</t>
    </rPh>
    <phoneticPr fontId="1"/>
  </si>
  <si>
    <r>
      <t>【次学期の目標やその具体的取組み等】</t>
    </r>
    <r>
      <rPr>
        <b/>
        <sz val="9"/>
        <color theme="1"/>
        <rFont val="ＭＳ Ｐゴシック"/>
        <family val="3"/>
        <charset val="128"/>
        <scheme val="minor"/>
      </rPr>
      <t>※次学期ワークシートの「今学期の目標」とリンク．</t>
    </r>
    <rPh sb="1" eb="2">
      <t>ツギ</t>
    </rPh>
    <rPh sb="2" eb="4">
      <t>ガッキ</t>
    </rPh>
    <rPh sb="5" eb="7">
      <t>モクヒョウ</t>
    </rPh>
    <rPh sb="10" eb="13">
      <t>グタイテキ</t>
    </rPh>
    <rPh sb="13" eb="15">
      <t>トリク</t>
    </rPh>
    <rPh sb="16" eb="17">
      <t>ナド</t>
    </rPh>
    <rPh sb="19" eb="20">
      <t>ツギ</t>
    </rPh>
    <rPh sb="20" eb="22">
      <t>ガッキ</t>
    </rPh>
    <rPh sb="30" eb="33">
      <t>コンガッキ</t>
    </rPh>
    <rPh sb="34" eb="36">
      <t>モクヒョウ</t>
    </rPh>
    <phoneticPr fontId="1"/>
  </si>
  <si>
    <t>・頑張った点，良かった点（↓に記入．セル内の改行：Altキー＋Enter）</t>
    <rPh sb="1" eb="3">
      <t>ガンバ</t>
    </rPh>
    <rPh sb="5" eb="6">
      <t>テン</t>
    </rPh>
    <rPh sb="7" eb="8">
      <t>ヨ</t>
    </rPh>
    <rPh sb="11" eb="12">
      <t>テン</t>
    </rPh>
    <rPh sb="15" eb="17">
      <t>キニュウ</t>
    </rPh>
    <phoneticPr fontId="1"/>
  </si>
  <si>
    <t>・反省点，悪かった点（↓に記入．セル内の改行：Altキー＋Enter）</t>
    <rPh sb="1" eb="4">
      <t>ハンセイテン</t>
    </rPh>
    <rPh sb="5" eb="6">
      <t>ワル</t>
    </rPh>
    <rPh sb="9" eb="10">
      <t>テン</t>
    </rPh>
    <phoneticPr fontId="1"/>
  </si>
  <si>
    <t>※↓以下の各項目【　】について，太線枠内を記入する．</t>
    <rPh sb="2" eb="4">
      <t>イカ</t>
    </rPh>
    <rPh sb="5" eb="6">
      <t>カク</t>
    </rPh>
    <rPh sb="6" eb="8">
      <t>コウモク</t>
    </rPh>
    <rPh sb="16" eb="18">
      <t>フトセン</t>
    </rPh>
    <rPh sb="18" eb="20">
      <t>ワクナイ</t>
    </rPh>
    <rPh sb="21" eb="23">
      <t>キニュウ</t>
    </rPh>
    <phoneticPr fontId="1"/>
  </si>
  <si>
    <t>【今学期のふり返り（頑張った点，反省点，自己評価・自己分析）】</t>
    <rPh sb="1" eb="2">
      <t>イマ</t>
    </rPh>
    <rPh sb="2" eb="4">
      <t>ガッキ</t>
    </rPh>
    <rPh sb="7" eb="8">
      <t>カエ</t>
    </rPh>
    <rPh sb="10" eb="12">
      <t>ガンバ</t>
    </rPh>
    <rPh sb="14" eb="15">
      <t>テン</t>
    </rPh>
    <rPh sb="16" eb="19">
      <t>ハンセイテン</t>
    </rPh>
    <rPh sb="20" eb="22">
      <t>ジコ</t>
    </rPh>
    <rPh sb="22" eb="24">
      <t>ヒョウカ</t>
    </rPh>
    <rPh sb="25" eb="27">
      <t>ジコ</t>
    </rPh>
    <rPh sb="27" eb="29">
      <t>ブンセキ</t>
    </rPh>
    <phoneticPr fontId="1"/>
  </si>
  <si>
    <t>※↓リストに無い単位修得科目については，各自で記入すること．</t>
    <rPh sb="6" eb="7">
      <t>ナ</t>
    </rPh>
    <rPh sb="8" eb="10">
      <t>タンイ</t>
    </rPh>
    <rPh sb="10" eb="12">
      <t>シュウトク</t>
    </rPh>
    <rPh sb="12" eb="14">
      <t>カモク</t>
    </rPh>
    <rPh sb="20" eb="22">
      <t>カクジ</t>
    </rPh>
    <rPh sb="23" eb="25">
      <t>キニュウ</t>
    </rPh>
    <phoneticPr fontId="1"/>
  </si>
  <si>
    <t>【取得単位数　簡易集計表】</t>
    <rPh sb="1" eb="3">
      <t>シュトク</t>
    </rPh>
    <rPh sb="3" eb="5">
      <t>タンイ</t>
    </rPh>
    <rPh sb="5" eb="6">
      <t>スウ</t>
    </rPh>
    <rPh sb="7" eb="9">
      <t>カンイ</t>
    </rPh>
    <rPh sb="9" eb="11">
      <t>シュウケイ</t>
    </rPh>
    <rPh sb="11" eb="12">
      <t>ヒョウ</t>
    </rPh>
    <phoneticPr fontId="1"/>
  </si>
  <si>
    <t>↓単位数集計</t>
    <rPh sb="1" eb="3">
      <t>タンイ</t>
    </rPh>
    <rPh sb="3" eb="4">
      <t>スウ</t>
    </rPh>
    <rPh sb="4" eb="6">
      <t>シュウケイ</t>
    </rPh>
    <phoneticPr fontId="1"/>
  </si>
  <si>
    <t>※各自で，便覧に記載されている卒業要件を満たしているかチェックすること．</t>
    <rPh sb="1" eb="3">
      <t>カクジ</t>
    </rPh>
    <rPh sb="5" eb="7">
      <t>ビンラン</t>
    </rPh>
    <rPh sb="8" eb="10">
      <t>キサイ</t>
    </rPh>
    <rPh sb="15" eb="17">
      <t>ソツギョウ</t>
    </rPh>
    <rPh sb="17" eb="19">
      <t>ヨウケン</t>
    </rPh>
    <rPh sb="20" eb="21">
      <t>ミ</t>
    </rPh>
    <phoneticPr fontId="1"/>
  </si>
  <si>
    <t>R （認定）</t>
    <rPh sb="3" eb="5">
      <t>ニンテイ</t>
    </rPh>
    <phoneticPr fontId="1"/>
  </si>
  <si>
    <t>※「F」，「保留」は不要．</t>
    <rPh sb="6" eb="8">
      <t>ホリュウ</t>
    </rPh>
    <rPh sb="10" eb="12">
      <t>フヨウ</t>
    </rPh>
    <phoneticPr fontId="1"/>
  </si>
  <si>
    <t>習得レベル
[%]</t>
    <rPh sb="0" eb="2">
      <t>シュウトク</t>
    </rPh>
    <phoneticPr fontId="1"/>
  </si>
  <si>
    <r>
      <t xml:space="preserve">備　考
</t>
    </r>
    <r>
      <rPr>
        <sz val="8"/>
        <color theme="1"/>
        <rFont val="ＭＳ Ｐゴシック"/>
        <family val="3"/>
        <charset val="128"/>
        <scheme val="minor"/>
      </rPr>
      <t>（集中講義等）</t>
    </r>
    <phoneticPr fontId="1"/>
  </si>
  <si>
    <t>（地域・国際性，自律性）</t>
    <rPh sb="1" eb="3">
      <t>チイキ</t>
    </rPh>
    <rPh sb="4" eb="6">
      <t>コクサイ</t>
    </rPh>
    <rPh sb="6" eb="7">
      <t>セイ</t>
    </rPh>
    <rPh sb="8" eb="11">
      <t>ジリツセイ</t>
    </rPh>
    <phoneticPr fontId="1"/>
  </si>
  <si>
    <t>（社会性）</t>
    <rPh sb="1" eb="4">
      <t>シャカイセイ</t>
    </rPh>
    <phoneticPr fontId="1"/>
  </si>
  <si>
    <t>（問題解決力）</t>
    <rPh sb="1" eb="3">
      <t>モンダイ</t>
    </rPh>
    <rPh sb="3" eb="5">
      <t>カイケツ</t>
    </rPh>
    <rPh sb="5" eb="6">
      <t>リョク</t>
    </rPh>
    <phoneticPr fontId="1"/>
  </si>
  <si>
    <t>科　目　名</t>
    <rPh sb="0" eb="1">
      <t>カ</t>
    </rPh>
    <rPh sb="2" eb="3">
      <t>メ</t>
    </rPh>
    <rPh sb="4" eb="5">
      <t>メイ</t>
    </rPh>
    <phoneticPr fontId="1"/>
  </si>
  <si>
    <t>授　講　科　目　名</t>
    <rPh sb="0" eb="1">
      <t>ジュ</t>
    </rPh>
    <rPh sb="2" eb="3">
      <t>コウ</t>
    </rPh>
    <rPh sb="4" eb="5">
      <t>カ</t>
    </rPh>
    <rPh sb="6" eb="7">
      <t>メ</t>
    </rPh>
    <rPh sb="8" eb="9">
      <t>メイ</t>
    </rPh>
    <phoneticPr fontId="1"/>
  </si>
  <si>
    <t>習得科目の単位数
の合計：</t>
    <phoneticPr fontId="1"/>
  </si>
  <si>
    <t>10単位未満（赤），要面談↑</t>
    <phoneticPr fontId="1"/>
  </si>
  <si>
    <t>←「P」，「保留」は含まない．</t>
    <phoneticPr fontId="1"/>
  </si>
  <si>
    <t>単位数　集計</t>
    <phoneticPr fontId="1"/>
  </si>
  <si>
    <t>GPT　集計</t>
    <phoneticPr fontId="1"/>
  </si>
  <si>
    <t>メイン＋サブ</t>
    <phoneticPr fontId="1"/>
  </si>
  <si>
    <t>メイン</t>
    <phoneticPr fontId="1"/>
  </si>
  <si>
    <t>サブ</t>
    <phoneticPr fontId="1"/>
  </si>
  <si>
    <t>メイン
のみ</t>
    <phoneticPr fontId="1"/>
  </si>
  <si>
    <r>
      <t xml:space="preserve">習得
レベル[%]
</t>
    </r>
    <r>
      <rPr>
        <sz val="6"/>
        <color theme="1"/>
        <rFont val="ＭＳ Ｐゴシック"/>
        <family val="3"/>
        <charset val="128"/>
        <scheme val="minor"/>
      </rPr>
      <t>【習得した
GPTの割合】</t>
    </r>
    <rPh sb="11" eb="13">
      <t>シュウトク</t>
    </rPh>
    <rPh sb="20" eb="22">
      <t>ワリアイ</t>
    </rPh>
    <phoneticPr fontId="1"/>
  </si>
  <si>
    <t>学習・教育目標ごとの習得科目の
単位数・GPT集計（「P」，「F」，「保留」は含まない）</t>
    <rPh sb="0" eb="2">
      <t>ガクシュウ</t>
    </rPh>
    <rPh sb="3" eb="5">
      <t>キョウイク</t>
    </rPh>
    <rPh sb="5" eb="7">
      <t>モクヒョウ</t>
    </rPh>
    <rPh sb="10" eb="12">
      <t>シュウトク</t>
    </rPh>
    <rPh sb="12" eb="14">
      <t>カモク</t>
    </rPh>
    <rPh sb="16" eb="18">
      <t>タンイ</t>
    </rPh>
    <rPh sb="18" eb="19">
      <t>スウ</t>
    </rPh>
    <rPh sb="23" eb="25">
      <t>シュウケイ</t>
    </rPh>
    <rPh sb="35" eb="37">
      <t>ホリュウ</t>
    </rPh>
    <rPh sb="39" eb="40">
      <t>フク</t>
    </rPh>
    <phoneticPr fontId="1"/>
  </si>
  <si>
    <t>※「簡易集計」です．</t>
    <rPh sb="2" eb="4">
      <t>カンイ</t>
    </rPh>
    <rPh sb="4" eb="6">
      <t>シュウケイ</t>
    </rPh>
    <phoneticPr fontId="1"/>
  </si>
  <si>
    <t>※成績別GP，身についた能力，積極的取組みの各レベルの詳細は【別表1】を参照（右⇒）．</t>
    <rPh sb="1" eb="3">
      <t>セイセキ</t>
    </rPh>
    <rPh sb="3" eb="4">
      <t>ベツ</t>
    </rPh>
    <rPh sb="7" eb="8">
      <t>ミ</t>
    </rPh>
    <rPh sb="12" eb="14">
      <t>ノウリョク</t>
    </rPh>
    <rPh sb="15" eb="17">
      <t>セッキョク</t>
    </rPh>
    <rPh sb="17" eb="18">
      <t>テキ</t>
    </rPh>
    <rPh sb="18" eb="20">
      <t>トリク</t>
    </rPh>
    <rPh sb="22" eb="23">
      <t>カク</t>
    </rPh>
    <rPh sb="27" eb="29">
      <t>ショウサイ</t>
    </rPh>
    <rPh sb="31" eb="33">
      <t>ベッピョウ</t>
    </rPh>
    <rPh sb="36" eb="38">
      <t>サンショウ</t>
    </rPh>
    <rPh sb="39" eb="40">
      <t>ミギ</t>
    </rPh>
    <phoneticPr fontId="1"/>
  </si>
  <si>
    <t>（地域・国際性，自律性）</t>
    <phoneticPr fontId="1"/>
  </si>
  <si>
    <t>（社会性）</t>
    <phoneticPr fontId="1"/>
  </si>
  <si>
    <t>（専門性，情報リテラシー）</t>
    <phoneticPr fontId="1"/>
  </si>
  <si>
    <t>（問題解決力）</t>
    <phoneticPr fontId="1"/>
  </si>
  <si>
    <t>（チームワーク，コミュニケーション・スキル）</t>
    <phoneticPr fontId="1"/>
  </si>
  <si>
    <t>【工学科他コースの専門科目】</t>
    <rPh sb="1" eb="4">
      <t>コウガッカ</t>
    </rPh>
    <rPh sb="4" eb="5">
      <t>ホカ</t>
    </rPh>
    <rPh sb="9" eb="11">
      <t>センモン</t>
    </rPh>
    <rPh sb="11" eb="13">
      <t>カモク</t>
    </rPh>
    <phoneticPr fontId="1"/>
  </si>
  <si>
    <t>※6単位まで可（同一内容の科目は除く）．</t>
    <phoneticPr fontId="1"/>
  </si>
  <si>
    <t>※卒業要件に含めない．</t>
    <phoneticPr fontId="1"/>
  </si>
  <si>
    <t>工学共通科目</t>
    <phoneticPr fontId="1"/>
  </si>
  <si>
    <t>学習
・教育
目標No.
（メイン）</t>
    <rPh sb="0" eb="2">
      <t>ガクシュウ</t>
    </rPh>
    <rPh sb="4" eb="6">
      <t>キョウイク</t>
    </rPh>
    <rPh sb="7" eb="9">
      <t>モクヒョウ</t>
    </rPh>
    <phoneticPr fontId="1"/>
  </si>
  <si>
    <t>学習
・教育
目標No.
（サブ）</t>
    <rPh sb="0" eb="2">
      <t>ガクシュウ</t>
    </rPh>
    <rPh sb="4" eb="6">
      <t>キョウイク</t>
    </rPh>
    <rPh sb="7" eb="9">
      <t>モクヒョウ</t>
    </rPh>
    <phoneticPr fontId="1"/>
  </si>
  <si>
    <t>2. 倫　理</t>
    <rPh sb="3" eb="4">
      <t>リン</t>
    </rPh>
    <rPh sb="5" eb="6">
      <t>リ</t>
    </rPh>
    <phoneticPr fontId="1"/>
  </si>
  <si>
    <t>3. 知　識</t>
    <rPh sb="3" eb="4">
      <t>チ</t>
    </rPh>
    <rPh sb="5" eb="6">
      <t>シキ</t>
    </rPh>
    <phoneticPr fontId="1"/>
  </si>
  <si>
    <t>「F」は
含まない．→</t>
    <phoneticPr fontId="1"/>
  </si>
  <si>
    <t>学期</t>
    <rPh sb="0" eb="2">
      <t>ガッキ</t>
    </rPh>
    <phoneticPr fontId="1"/>
  </si>
  <si>
    <t>前期</t>
    <rPh sb="0" eb="2">
      <t>ゼンキ</t>
    </rPh>
    <phoneticPr fontId="1"/>
  </si>
  <si>
    <t>後期</t>
    <rPh sb="0" eb="2">
      <t>コウキ</t>
    </rPh>
    <phoneticPr fontId="1"/>
  </si>
  <si>
    <t>学習・教育目標ごとの習得科目の単位数・GPT集計：
（「P」，「F」，「保留」は含まない）</t>
    <rPh sb="0" eb="2">
      <t>ガクシュウ</t>
    </rPh>
    <rPh sb="3" eb="5">
      <t>キョウイク</t>
    </rPh>
    <rPh sb="5" eb="7">
      <t>モクヒョウ</t>
    </rPh>
    <rPh sb="10" eb="12">
      <t>シュウトク</t>
    </rPh>
    <rPh sb="12" eb="14">
      <t>カモク</t>
    </rPh>
    <rPh sb="15" eb="17">
      <t>タンイ</t>
    </rPh>
    <rPh sb="17" eb="18">
      <t>スウ</t>
    </rPh>
    <rPh sb="22" eb="24">
      <t>シュウケイ</t>
    </rPh>
    <rPh sb="36" eb="38">
      <t>ホリュウ</t>
    </rPh>
    <rPh sb="40" eb="41">
      <t>フク</t>
    </rPh>
    <phoneticPr fontId="1"/>
  </si>
  <si>
    <t>【学習・教育目標習得レベル[%]】</t>
    <rPh sb="1" eb="3">
      <t>ガクシュウ</t>
    </rPh>
    <rPh sb="4" eb="6">
      <t>キョウイク</t>
    </rPh>
    <rPh sb="6" eb="8">
      <t>モクヒョウ</t>
    </rPh>
    <rPh sb="8" eb="10">
      <t>シュウトク</t>
    </rPh>
    <phoneticPr fontId="1"/>
  </si>
  <si>
    <t>年（年次）</t>
    <rPh sb="0" eb="1">
      <t>ネン</t>
    </rPh>
    <rPh sb="2" eb="4">
      <t>ネンジ</t>
    </rPh>
    <phoneticPr fontId="1"/>
  </si>
  <si>
    <t>GPA</t>
    <phoneticPr fontId="1"/>
  </si>
  <si>
    <t>学期別</t>
    <rPh sb="0" eb="2">
      <t>ガッキ</t>
    </rPh>
    <rPh sb="2" eb="3">
      <t>ベツ</t>
    </rPh>
    <phoneticPr fontId="1"/>
  </si>
  <si>
    <t>最終</t>
    <rPh sb="0" eb="2">
      <t>サイシュウ</t>
    </rPh>
    <phoneticPr fontId="1"/>
  </si>
  <si>
    <t>通算</t>
    <rPh sb="0" eb="2">
      <t>ツウサン</t>
    </rPh>
    <phoneticPr fontId="1"/>
  </si>
  <si>
    <t>【1年次前期～卒業までの全集計】</t>
    <phoneticPr fontId="1"/>
  </si>
  <si>
    <t>メイン
のみ</t>
    <phoneticPr fontId="1"/>
  </si>
  <si>
    <t>(a) 成績別GP（Grade Point）と評価点の取得率</t>
    <rPh sb="4" eb="6">
      <t>セイセキ</t>
    </rPh>
    <rPh sb="6" eb="7">
      <t>ベツ</t>
    </rPh>
    <rPh sb="23" eb="25">
      <t>ヒョウカ</t>
    </rPh>
    <rPh sb="25" eb="26">
      <t>テン</t>
    </rPh>
    <phoneticPr fontId="1"/>
  </si>
  <si>
    <t>【別表1】(a) 成績別GP，(b) 身のついた能力，(c) 積極的取組みの各レベル</t>
    <rPh sb="1" eb="3">
      <t>ベッピョウ</t>
    </rPh>
    <rPh sb="19" eb="20">
      <t>ミ</t>
    </rPh>
    <rPh sb="24" eb="26">
      <t>ノウリョク</t>
    </rPh>
    <rPh sb="33" eb="34">
      <t>テキ</t>
    </rPh>
    <rPh sb="34" eb="36">
      <t>トリク</t>
    </rPh>
    <rPh sb="38" eb="39">
      <t>カク</t>
    </rPh>
    <phoneticPr fontId="1"/>
  </si>
  <si>
    <t>学習・教育目標に対する評価の重み係数表</t>
    <rPh sb="0" eb="2">
      <t>ガクシュウ</t>
    </rPh>
    <rPh sb="3" eb="5">
      <t>キョウイク</t>
    </rPh>
    <rPh sb="5" eb="7">
      <t>モクヒョウ</t>
    </rPh>
    <rPh sb="8" eb="9">
      <t>タイ</t>
    </rPh>
    <rPh sb="11" eb="13">
      <t>ヒョウカ</t>
    </rPh>
    <rPh sb="14" eb="15">
      <t>オモ</t>
    </rPh>
    <rPh sb="16" eb="18">
      <t>ケイスウ</t>
    </rPh>
    <rPh sb="18" eb="19">
      <t>ヒョウ</t>
    </rPh>
    <phoneticPr fontId="1"/>
  </si>
  <si>
    <t>&lt;--記入日（提出日も可）を，「年（西暦）/月/日」の形式で記入．</t>
    <rPh sb="3" eb="5">
      <t>キニュウ</t>
    </rPh>
    <rPh sb="5" eb="6">
      <t>ビ</t>
    </rPh>
    <rPh sb="7" eb="9">
      <t>テイシュツ</t>
    </rPh>
    <rPh sb="9" eb="10">
      <t>ビ</t>
    </rPh>
    <rPh sb="11" eb="12">
      <t>カ</t>
    </rPh>
    <rPh sb="16" eb="17">
      <t>ネン</t>
    </rPh>
    <rPh sb="22" eb="23">
      <t>ツキ</t>
    </rPh>
    <rPh sb="24" eb="25">
      <t>ヒ</t>
    </rPh>
    <rPh sb="27" eb="29">
      <t>ケイシキ</t>
    </rPh>
    <rPh sb="30" eb="32">
      <t>キニュウ</t>
    </rPh>
    <phoneticPr fontId="1"/>
  </si>
  <si>
    <r>
      <t>【指導教員コメント】</t>
    </r>
    <r>
      <rPr>
        <b/>
        <sz val="9"/>
        <color theme="1"/>
        <rFont val="ＭＳ Ｐゴシック"/>
        <family val="3"/>
        <charset val="128"/>
        <scheme val="minor"/>
      </rPr>
      <t>※今学期の目標やふり返り等に対するコメントやアドバイス等（面談を実施したの場合はその内容）</t>
    </r>
    <rPh sb="1" eb="3">
      <t>シドウ</t>
    </rPh>
    <rPh sb="3" eb="5">
      <t>キョウイン</t>
    </rPh>
    <phoneticPr fontId="1"/>
  </si>
  <si>
    <t>コメント記述欄（セル内の改行：Altキー＋Enter）</t>
    <rPh sb="4" eb="6">
      <t>キジュツ</t>
    </rPh>
    <rPh sb="6" eb="7">
      <t>ラン</t>
    </rPh>
    <phoneticPr fontId="1"/>
  </si>
  <si>
    <t>記入
年（西暦）/月/日：</t>
    <rPh sb="0" eb="2">
      <t>キニュウ</t>
    </rPh>
    <rPh sb="3" eb="4">
      <t>ネン</t>
    </rPh>
    <rPh sb="5" eb="7">
      <t>セイレキ</t>
    </rPh>
    <rPh sb="9" eb="10">
      <t>ツキ</t>
    </rPh>
    <rPh sb="11" eb="12">
      <t>ビ</t>
    </rPh>
    <phoneticPr fontId="1"/>
  </si>
  <si>
    <t>※カリキュラム・マップ（↓）は，学生便覧に掲載の履修モデルから作成しています．そのため，学生ごとに受講学期がズレることがあります．また，選択科目は学生ごとに異なります．</t>
    <rPh sb="16" eb="18">
      <t>ガクセイ</t>
    </rPh>
    <rPh sb="18" eb="20">
      <t>ビンラン</t>
    </rPh>
    <rPh sb="21" eb="23">
      <t>ケイサイ</t>
    </rPh>
    <rPh sb="24" eb="26">
      <t>リシュウ</t>
    </rPh>
    <rPh sb="31" eb="33">
      <t>サクセイ</t>
    </rPh>
    <rPh sb="44" eb="46">
      <t>ガクセイ</t>
    </rPh>
    <rPh sb="49" eb="51">
      <t>ジュコウ</t>
    </rPh>
    <rPh sb="51" eb="53">
      <t>ガッキ</t>
    </rPh>
    <rPh sb="68" eb="70">
      <t>センタク</t>
    </rPh>
    <rPh sb="70" eb="72">
      <t>カモク</t>
    </rPh>
    <rPh sb="73" eb="75">
      <t>ガクセイ</t>
    </rPh>
    <rPh sb="78" eb="79">
      <t>コト</t>
    </rPh>
    <phoneticPr fontId="1"/>
  </si>
  <si>
    <r>
      <t>あなたの
講義への</t>
    </r>
    <r>
      <rPr>
        <sz val="8"/>
        <color theme="1"/>
        <rFont val="ＭＳ Ｐゴシック"/>
        <family val="3"/>
        <charset val="128"/>
        <scheme val="minor"/>
      </rPr>
      <t xml:space="preserve">
取組み
レベル
</t>
    </r>
    <r>
      <rPr>
        <sz val="6"/>
        <color theme="1"/>
        <rFont val="ＭＳ Ｐゴシック"/>
        <family val="3"/>
        <charset val="128"/>
        <scheme val="minor"/>
      </rPr>
      <t>（自己評価）</t>
    </r>
    <rPh sb="5" eb="7">
      <t>コウギ</t>
    </rPh>
    <rPh sb="10" eb="12">
      <t>トリクミ</t>
    </rPh>
    <rPh sb="19" eb="21">
      <t>ジコ</t>
    </rPh>
    <rPh sb="21" eb="23">
      <t>ヒョウカ</t>
    </rPh>
    <phoneticPr fontId="1"/>
  </si>
  <si>
    <t>「習得レベル等集計」シートの値↓</t>
    <rPh sb="1" eb="3">
      <t>シュウトク</t>
    </rPh>
    <rPh sb="6" eb="7">
      <t>ナド</t>
    </rPh>
    <rPh sb="7" eb="9">
      <t>シュウケイ</t>
    </rPh>
    <rPh sb="14" eb="15">
      <t>アタイ</t>
    </rPh>
    <phoneticPr fontId="1"/>
  </si>
  <si>
    <t>↓各学期のワークシートを「1年_前期」～「最終年_後期」の間に配置すると，自動的に集計される．</t>
    <rPh sb="1" eb="2">
      <t>カク</t>
    </rPh>
    <rPh sb="2" eb="4">
      <t>ガッキ</t>
    </rPh>
    <rPh sb="29" eb="30">
      <t>アイダ</t>
    </rPh>
    <rPh sb="37" eb="40">
      <t>ジドウテキ</t>
    </rPh>
    <rPh sb="41" eb="43">
      <t>シュウケイ</t>
    </rPh>
    <phoneticPr fontId="1"/>
  </si>
  <si>
    <t>※←ワークシート「1年_前期」～「最終年_後期」間のデータを集計している．そのため各学期のワークシートは，必ず「1年_前期」～「最終年_後期」の間に配置すること．この範囲内に配置されていれば，同一セル番号に同様のデータがあるため自動的に集計される．</t>
    <rPh sb="41" eb="42">
      <t>カク</t>
    </rPh>
    <rPh sb="42" eb="44">
      <t>ガッキ</t>
    </rPh>
    <rPh sb="72" eb="73">
      <t>アイダ</t>
    </rPh>
    <rPh sb="85" eb="86">
      <t>ナイ</t>
    </rPh>
    <rPh sb="87" eb="89">
      <t>ハイチ</t>
    </rPh>
    <rPh sb="96" eb="98">
      <t>ドウイツ</t>
    </rPh>
    <rPh sb="100" eb="102">
      <t>バンゴウ</t>
    </rPh>
    <rPh sb="103" eb="105">
      <t>ドウヨウ</t>
    </rPh>
    <rPh sb="114" eb="117">
      <t>ジドウテキ</t>
    </rPh>
    <rPh sb="118" eb="120">
      <t>シュウケイ</t>
    </rPh>
    <phoneticPr fontId="1"/>
  </si>
  <si>
    <t>↓目標No.入力↓</t>
    <rPh sb="1" eb="3">
      <t>モクヒョウ</t>
    </rPh>
    <rPh sb="6" eb="8">
      <t>ニュウリョク</t>
    </rPh>
    <phoneticPr fontId="1"/>
  </si>
  <si>
    <t>記入 年（西暦）/月/日：</t>
    <rPh sb="0" eb="2">
      <t>キニュウ</t>
    </rPh>
    <rPh sb="3" eb="4">
      <t>トシ</t>
    </rPh>
    <rPh sb="5" eb="7">
      <t>セイレキ</t>
    </rPh>
    <rPh sb="9" eb="10">
      <t>ツキ</t>
    </rPh>
    <rPh sb="11" eb="12">
      <t>ヒ</t>
    </rPh>
    <phoneticPr fontId="1"/>
  </si>
  <si>
    <t>年・学期：</t>
    <rPh sb="0" eb="1">
      <t>ネン</t>
    </rPh>
    <rPh sb="2" eb="4">
      <t>ガッキ</t>
    </rPh>
    <phoneticPr fontId="1"/>
  </si>
  <si>
    <r>
      <rPr>
        <b/>
        <sz val="8"/>
        <color theme="1"/>
        <rFont val="ＭＳ Ｐゴシック"/>
        <family val="3"/>
        <charset val="128"/>
        <scheme val="minor"/>
      </rPr>
      <t>習得レベル計算方法：</t>
    </r>
    <r>
      <rPr>
        <sz val="8"/>
        <color theme="1"/>
        <rFont val="ＭＳ Ｐゴシック"/>
        <family val="3"/>
        <charset val="128"/>
        <scheme val="minor"/>
      </rPr>
      <t xml:space="preserve">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rPh sb="26" eb="27">
      <t>スベ</t>
    </rPh>
    <rPh sb="35" eb="37">
      <t>カテイ</t>
    </rPh>
    <phoneticPr fontId="1"/>
  </si>
  <si>
    <r>
      <t xml:space="preserve">習得レベル計算方法：
</t>
    </r>
    <r>
      <rPr>
        <sz val="8"/>
        <color theme="1"/>
        <rFont val="ＭＳ Ｐゴシック"/>
        <family val="3"/>
        <charset val="128"/>
        <scheme val="minor"/>
      </rPr>
      <t>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phoneticPr fontId="1"/>
  </si>
  <si>
    <t>○</t>
    <phoneticPr fontId="1"/>
  </si>
  <si>
    <t>○</t>
  </si>
  <si>
    <t>GE</t>
  </si>
  <si>
    <t>琉球大学工学部工学科機械工学コース　単位修得科目チェック表</t>
    <rPh sb="10" eb="12">
      <t>キカイ</t>
    </rPh>
    <rPh sb="12" eb="14">
      <t>コウガク</t>
    </rPh>
    <rPh sb="18" eb="20">
      <t>タンイ</t>
    </rPh>
    <rPh sb="20" eb="22">
      <t>シュウトク</t>
    </rPh>
    <rPh sb="22" eb="24">
      <t>カモク</t>
    </rPh>
    <rPh sb="28" eb="29">
      <t>ヒョウ</t>
    </rPh>
    <phoneticPr fontId="1"/>
  </si>
  <si>
    <t>機械101</t>
  </si>
  <si>
    <t>機械102</t>
  </si>
  <si>
    <t>機械201</t>
  </si>
  <si>
    <t>機械211</t>
  </si>
  <si>
    <t>機械221</t>
  </si>
  <si>
    <t>機械231</t>
  </si>
  <si>
    <t>機械301</t>
  </si>
  <si>
    <t>機械302</t>
  </si>
  <si>
    <t>機械305</t>
  </si>
  <si>
    <t>機械315</t>
  </si>
  <si>
    <t>機械325</t>
  </si>
  <si>
    <t>機械326</t>
  </si>
  <si>
    <t>機械335</t>
  </si>
  <si>
    <t>機械336</t>
  </si>
  <si>
    <t>機械345</t>
  </si>
  <si>
    <t>機械346</t>
  </si>
  <si>
    <t>機械355</t>
  </si>
  <si>
    <t>機械455</t>
  </si>
  <si>
    <t>機械491</t>
  </si>
  <si>
    <t>機械492</t>
  </si>
  <si>
    <t>機械493</t>
  </si>
  <si>
    <t>機械494</t>
  </si>
  <si>
    <t>機械495</t>
  </si>
  <si>
    <t>機械496</t>
  </si>
  <si>
    <t>機械497</t>
  </si>
  <si>
    <t>機械498</t>
  </si>
  <si>
    <t>【他学部の専門科目】</t>
    <rPh sb="1" eb="2">
      <t>ホカ</t>
    </rPh>
    <rPh sb="2" eb="4">
      <t>ガクブ</t>
    </rPh>
    <rPh sb="5" eb="7">
      <t>センモン</t>
    </rPh>
    <rPh sb="7" eb="9">
      <t>カモク</t>
    </rPh>
    <phoneticPr fontId="1"/>
  </si>
  <si>
    <t>機械103</t>
  </si>
  <si>
    <t>材料加工学実習</t>
  </si>
  <si>
    <t>機械205</t>
  </si>
  <si>
    <t>機械212</t>
  </si>
  <si>
    <t>材料力学Ⅱ</t>
  </si>
  <si>
    <t>材料加工学Ⅰ</t>
  </si>
  <si>
    <t>機械222</t>
  </si>
  <si>
    <t>機械材料Ⅰ</t>
  </si>
  <si>
    <t>機械225</t>
  </si>
  <si>
    <t>材料加工学Ⅱ</t>
  </si>
  <si>
    <t>機械226</t>
  </si>
  <si>
    <t>機械材料Ⅱ</t>
  </si>
  <si>
    <t>流体力学Ⅰ</t>
  </si>
  <si>
    <t>機械232</t>
  </si>
  <si>
    <t>流体力学Ⅱ</t>
  </si>
  <si>
    <t>機械241</t>
  </si>
  <si>
    <t>熱力学Ⅰ</t>
  </si>
  <si>
    <t>機械242</t>
  </si>
  <si>
    <t>熱力学Ⅱ</t>
  </si>
  <si>
    <t>機械251</t>
  </si>
  <si>
    <t>計測工学</t>
  </si>
  <si>
    <t>機械252</t>
  </si>
  <si>
    <t>基礎制御工学Ⅰ</t>
  </si>
  <si>
    <t>機械工学実験Ⅰ</t>
  </si>
  <si>
    <t>機械工学実験Ⅱ</t>
  </si>
  <si>
    <t>機械303</t>
  </si>
  <si>
    <t>機械設計製図Ⅰ</t>
  </si>
  <si>
    <t>機械304</t>
  </si>
  <si>
    <t>機械設計製図Ⅱ</t>
  </si>
  <si>
    <t>機械311</t>
  </si>
  <si>
    <t>機器設計基礎学</t>
  </si>
  <si>
    <t>弾性力学</t>
  </si>
  <si>
    <t>溶接工学</t>
  </si>
  <si>
    <t>流体機械学</t>
  </si>
  <si>
    <t>粘性流体力学</t>
  </si>
  <si>
    <t>機械341</t>
  </si>
  <si>
    <t>伝熱工学</t>
  </si>
  <si>
    <t>機械351</t>
  </si>
  <si>
    <t>基礎制御工学Ⅱ</t>
  </si>
  <si>
    <t>機械356</t>
  </si>
  <si>
    <t>機械357</t>
  </si>
  <si>
    <t>現代制御理論</t>
  </si>
  <si>
    <t>機械358</t>
  </si>
  <si>
    <t>基礎メカトロニクス</t>
  </si>
  <si>
    <t>機械415</t>
  </si>
  <si>
    <t>機器構造学</t>
  </si>
  <si>
    <t>機械425</t>
  </si>
  <si>
    <t>高分子合成論</t>
  </si>
  <si>
    <t>機械435</t>
  </si>
  <si>
    <t>高速空気力学</t>
  </si>
  <si>
    <t>機械436</t>
  </si>
  <si>
    <t>航空工学</t>
  </si>
  <si>
    <t>機械445</t>
  </si>
  <si>
    <t>信号処理工学</t>
  </si>
  <si>
    <t>機械456</t>
  </si>
  <si>
    <t>機械工学特別講義Ⅶ</t>
  </si>
  <si>
    <t>機械工学特別講義Ⅷ</t>
  </si>
  <si>
    <t>機械工学特別講義Ⅵ</t>
    <phoneticPr fontId="1"/>
  </si>
  <si>
    <t>機械工学特別講義Ⅴ</t>
    <rPh sb="0" eb="2">
      <t>キカイ</t>
    </rPh>
    <rPh sb="2" eb="4">
      <t>コウガク</t>
    </rPh>
    <rPh sb="4" eb="6">
      <t>トクベツ</t>
    </rPh>
    <rPh sb="6" eb="8">
      <t>コウギ</t>
    </rPh>
    <phoneticPr fontId="3"/>
  </si>
  <si>
    <t>【共通教育，専門基礎教育科目】</t>
    <rPh sb="1" eb="3">
      <t>キョウツウ</t>
    </rPh>
    <rPh sb="3" eb="5">
      <t>キョウイク</t>
    </rPh>
    <rPh sb="6" eb="8">
      <t>センモン</t>
    </rPh>
    <rPh sb="8" eb="10">
      <t>キソ</t>
    </rPh>
    <rPh sb="10" eb="12">
      <t>キョウイク</t>
    </rPh>
    <rPh sb="12" eb="14">
      <t>カモク</t>
    </rPh>
    <phoneticPr fontId="1"/>
  </si>
  <si>
    <t>(2単位まで)</t>
    <rPh sb="2" eb="4">
      <t>タンイ</t>
    </rPh>
    <phoneticPr fontId="1"/>
  </si>
  <si>
    <t>11単位以上</t>
    <rPh sb="2" eb="4">
      <t>タンイ</t>
    </rPh>
    <rPh sb="4" eb="6">
      <t>イジョウ</t>
    </rPh>
    <phoneticPr fontId="1"/>
  </si>
  <si>
    <t>&lt;学習・教育目標について&gt;</t>
    <rPh sb="1" eb="3">
      <t>ガクシュウ</t>
    </rPh>
    <rPh sb="4" eb="6">
      <t>キョウイク</t>
    </rPh>
    <rPh sb="6" eb="8">
      <t>モクヒョウ</t>
    </rPh>
    <phoneticPr fontId="1"/>
  </si>
  <si>
    <t>　「情報科学演習」はメイン[3.]，サブ[2.]とする．ただし，「情報科学演習」は卒業要件に含まない．</t>
    <phoneticPr fontId="1"/>
  </si>
  <si>
    <t>　外国語科目はメイン[4.]，サブ[1.]とする．ただし，卒業要件に含めるのは，大学英語を含む英語科目12単位，もしくは大学英語を含む英語科目8単位＋第二外国語4単位（同一の外国語）である．</t>
    <rPh sb="1" eb="4">
      <t>ガイコクゴ</t>
    </rPh>
    <rPh sb="4" eb="6">
      <t>カモク</t>
    </rPh>
    <rPh sb="29" eb="31">
      <t>ソツギョウ</t>
    </rPh>
    <rPh sb="31" eb="33">
      <t>ヨウケン</t>
    </rPh>
    <rPh sb="34" eb="35">
      <t>フク</t>
    </rPh>
    <rPh sb="40" eb="42">
      <t>ダイガク</t>
    </rPh>
    <rPh sb="42" eb="44">
      <t>エイゴ</t>
    </rPh>
    <rPh sb="45" eb="46">
      <t>フク</t>
    </rPh>
    <rPh sb="47" eb="49">
      <t>エイゴ</t>
    </rPh>
    <rPh sb="49" eb="51">
      <t>カモク</t>
    </rPh>
    <rPh sb="53" eb="55">
      <t>タンイ</t>
    </rPh>
    <rPh sb="60" eb="62">
      <t>ダイガク</t>
    </rPh>
    <rPh sb="62" eb="64">
      <t>エイゴ</t>
    </rPh>
    <rPh sb="65" eb="66">
      <t>フク</t>
    </rPh>
    <rPh sb="67" eb="69">
      <t>エイゴ</t>
    </rPh>
    <rPh sb="69" eb="71">
      <t>カモク</t>
    </rPh>
    <rPh sb="72" eb="74">
      <t>タンイ</t>
    </rPh>
    <rPh sb="75" eb="77">
      <t>ダイニ</t>
    </rPh>
    <rPh sb="77" eb="80">
      <t>ガイコクゴ</t>
    </rPh>
    <rPh sb="81" eb="83">
      <t>タンイ</t>
    </rPh>
    <rPh sb="84" eb="86">
      <t>ドウイツ</t>
    </rPh>
    <rPh sb="87" eb="90">
      <t>ガイコクゴ</t>
    </rPh>
    <phoneticPr fontId="1"/>
  </si>
  <si>
    <t>4. その他</t>
    <rPh sb="5" eb="6">
      <t>タ</t>
    </rPh>
    <phoneticPr fontId="1"/>
  </si>
  <si>
    <t>（卒業要件に含まれない）</t>
    <rPh sb="1" eb="3">
      <t>ソツギョウ</t>
    </rPh>
    <rPh sb="3" eb="5">
      <t>ヨウケン</t>
    </rPh>
    <rPh sb="6" eb="7">
      <t>フク</t>
    </rPh>
    <phoneticPr fontId="1"/>
  </si>
  <si>
    <t>↓各自で入力</t>
    <phoneticPr fontId="1"/>
  </si>
  <si>
    <t>↓単位</t>
    <rPh sb="1" eb="3">
      <t>タンイ</t>
    </rPh>
    <phoneticPr fontId="1"/>
  </si>
  <si>
    <t>130単位以上</t>
    <rPh sb="3" eb="5">
      <t>タンイ</t>
    </rPh>
    <rPh sb="5" eb="7">
      <t>イジョウ</t>
    </rPh>
    <phoneticPr fontId="1"/>
  </si>
  <si>
    <t>総単位数</t>
    <rPh sb="0" eb="1">
      <t>ソウ</t>
    </rPh>
    <rPh sb="1" eb="4">
      <t>タンイスウ</t>
    </rPh>
    <phoneticPr fontId="1"/>
  </si>
  <si>
    <t>※高校で微積及び物理が未履修の者は入門科目の許可を指導教員に相談すること．また，表の必須「○」を付け替えること．</t>
    <rPh sb="1" eb="3">
      <t>コウコウ</t>
    </rPh>
    <rPh sb="4" eb="6">
      <t>ビセキ</t>
    </rPh>
    <rPh sb="6" eb="7">
      <t>オヨ</t>
    </rPh>
    <rPh sb="8" eb="10">
      <t>ブツリ</t>
    </rPh>
    <rPh sb="11" eb="14">
      <t>ミリシュウ</t>
    </rPh>
    <rPh sb="15" eb="16">
      <t>モノ</t>
    </rPh>
    <rPh sb="19" eb="21">
      <t>カモク</t>
    </rPh>
    <rPh sb="22" eb="24">
      <t>キョカ</t>
    </rPh>
    <rPh sb="25" eb="27">
      <t>シドウ</t>
    </rPh>
    <rPh sb="27" eb="29">
      <t>キョウイン</t>
    </rPh>
    <rPh sb="30" eb="32">
      <t>ソウダン</t>
    </rPh>
    <rPh sb="40" eb="41">
      <t>ヒョウ</t>
    </rPh>
    <rPh sb="42" eb="44">
      <t>ヒッス</t>
    </rPh>
    <rPh sb="48" eb="49">
      <t>ツ</t>
    </rPh>
    <rPh sb="50" eb="51">
      <t>カ</t>
    </rPh>
    <phoneticPr fontId="1"/>
  </si>
  <si>
    <t>第2外国語Ⅰ</t>
    <rPh sb="0" eb="1">
      <t>ダイ</t>
    </rPh>
    <rPh sb="2" eb="5">
      <t>ガイコクゴ</t>
    </rPh>
    <phoneticPr fontId="1"/>
  </si>
  <si>
    <t>第2外国語Ⅱ</t>
    <rPh sb="0" eb="1">
      <t>ダイ</t>
    </rPh>
    <rPh sb="2" eb="5">
      <t>ガイコクゴ</t>
    </rPh>
    <phoneticPr fontId="1"/>
  </si>
  <si>
    <t>英語科目3</t>
    <rPh sb="0" eb="2">
      <t>エイゴ</t>
    </rPh>
    <rPh sb="2" eb="4">
      <t>カモク</t>
    </rPh>
    <phoneticPr fontId="1"/>
  </si>
  <si>
    <t>英語科目4</t>
    <rPh sb="0" eb="2">
      <t>エイゴ</t>
    </rPh>
    <rPh sb="2" eb="4">
      <t>カモク</t>
    </rPh>
    <phoneticPr fontId="1"/>
  </si>
  <si>
    <t>※GEコース学生は必修欄「GE」も修得が必要です．</t>
    <rPh sb="6" eb="8">
      <t>ガクセイ</t>
    </rPh>
    <rPh sb="9" eb="11">
      <t>ヒッシュウ</t>
    </rPh>
    <rPh sb="11" eb="12">
      <t>ラン</t>
    </rPh>
    <rPh sb="17" eb="19">
      <t>シュウトク</t>
    </rPh>
    <rPh sb="20" eb="22">
      <t>ヒツヨウ</t>
    </rPh>
    <phoneticPr fontId="1"/>
  </si>
  <si>
    <t>↓各自で入力</t>
  </si>
  <si>
    <t>B （3 pt.）</t>
    <phoneticPr fontId="1"/>
  </si>
  <si>
    <t>C （2 pt.）</t>
    <phoneticPr fontId="1"/>
  </si>
  <si>
    <t>P （合格）</t>
    <rPh sb="3" eb="5">
      <t>ゴウカク</t>
    </rPh>
    <phoneticPr fontId="1"/>
  </si>
  <si>
    <t xml:space="preserve"> 23単位以上</t>
    <rPh sb="3" eb="5">
      <t>タンイ</t>
    </rPh>
    <rPh sb="5" eb="7">
      <t>イジョウ</t>
    </rPh>
    <phoneticPr fontId="1"/>
  </si>
  <si>
    <t xml:space="preserve"> 2単位以上</t>
    <phoneticPr fontId="1"/>
  </si>
  <si>
    <t xml:space="preserve"> 27単位以上</t>
    <rPh sb="3" eb="5">
      <t>タンイ</t>
    </rPh>
    <rPh sb="5" eb="7">
      <t>イジョウ</t>
    </rPh>
    <phoneticPr fontId="1"/>
  </si>
  <si>
    <t xml:space="preserve"> 86単位以上</t>
    <rPh sb="3" eb="5">
      <t>タンイ</t>
    </rPh>
    <rPh sb="5" eb="7">
      <t>イジョウ</t>
    </rPh>
    <phoneticPr fontId="1"/>
  </si>
  <si>
    <t>【A～F】
それ以外は空に．</t>
    <rPh sb="8" eb="10">
      <t>イガイ</t>
    </rPh>
    <rPh sb="11" eb="12">
      <t>カラ</t>
    </rPh>
    <phoneticPr fontId="1"/>
  </si>
  <si>
    <t>【GPA】※GPA：Grade Point Average</t>
    <phoneticPr fontId="1"/>
  </si>
  <si>
    <t>※最下欄の【GPA】の各値は，成績表から転記すること．</t>
    <rPh sb="1" eb="2">
      <t>サイ</t>
    </rPh>
    <rPh sb="2" eb="3">
      <t>シタ</t>
    </rPh>
    <rPh sb="3" eb="4">
      <t>ラン</t>
    </rPh>
    <rPh sb="11" eb="12">
      <t>カク</t>
    </rPh>
    <rPh sb="12" eb="13">
      <t>アタイ</t>
    </rPh>
    <rPh sb="15" eb="17">
      <t>セイセキ</t>
    </rPh>
    <rPh sb="17" eb="18">
      <t>ヒョウ</t>
    </rPh>
    <rPh sb="20" eb="22">
      <t>テンキ</t>
    </rPh>
    <phoneticPr fontId="1"/>
  </si>
  <si>
    <t>琉球大学 工学部 工学科 機械工学コース　履修状況調査票</t>
    <rPh sb="0" eb="2">
      <t>リュウキュウ</t>
    </rPh>
    <rPh sb="2" eb="4">
      <t>ダイガク</t>
    </rPh>
    <rPh sb="5" eb="8">
      <t>コウガクブ</t>
    </rPh>
    <rPh sb="9" eb="12">
      <t>コウガッカ</t>
    </rPh>
    <rPh sb="13" eb="15">
      <t>キカイ</t>
    </rPh>
    <rPh sb="15" eb="17">
      <t>コウガク</t>
    </rPh>
    <rPh sb="21" eb="23">
      <t>リシュウ</t>
    </rPh>
    <rPh sb="23" eb="25">
      <t>ジョウキョウ</t>
    </rPh>
    <rPh sb="25" eb="27">
      <t>チョウサ</t>
    </rPh>
    <rPh sb="27" eb="28">
      <t>ヒョウ</t>
    </rPh>
    <phoneticPr fontId="1"/>
  </si>
  <si>
    <r>
      <t xml:space="preserve">F（不合格）：0
</t>
    </r>
    <r>
      <rPr>
        <sz val="9"/>
        <color theme="1"/>
        <rFont val="ＭＳ Ｐゴシック"/>
        <family val="3"/>
        <charset val="128"/>
        <scheme val="minor"/>
      </rPr>
      <t>　60%未満</t>
    </r>
    <rPh sb="2" eb="5">
      <t>フゴウカク</t>
    </rPh>
    <phoneticPr fontId="1"/>
  </si>
  <si>
    <r>
      <t xml:space="preserve">P（合格）,R（認定）などその他：無し（空）
</t>
    </r>
    <r>
      <rPr>
        <sz val="9"/>
        <color theme="1"/>
        <rFont val="ＭＳ Ｐゴシック"/>
        <family val="3"/>
        <charset val="128"/>
        <scheme val="minor"/>
      </rPr>
      <t>含めない</t>
    </r>
    <rPh sb="2" eb="4">
      <t>ゴウカク</t>
    </rPh>
    <rPh sb="8" eb="10">
      <t>ニンテイ</t>
    </rPh>
    <rPh sb="15" eb="16">
      <t>ホカ</t>
    </rPh>
    <rPh sb="17" eb="18">
      <t>ナ</t>
    </rPh>
    <rPh sb="20" eb="21">
      <t>カラ</t>
    </rPh>
    <rPh sb="23" eb="24">
      <t>フク</t>
    </rPh>
    <phoneticPr fontId="1"/>
  </si>
  <si>
    <r>
      <t xml:space="preserve">A：4
</t>
    </r>
    <r>
      <rPr>
        <sz val="9"/>
        <color theme="1"/>
        <rFont val="ＭＳ Ｐゴシック"/>
        <family val="3"/>
        <charset val="128"/>
        <scheme val="minor"/>
      </rPr>
      <t>　90%以上</t>
    </r>
    <phoneticPr fontId="1"/>
  </si>
  <si>
    <r>
      <t xml:space="preserve">B：3
</t>
    </r>
    <r>
      <rPr>
        <sz val="9"/>
        <color theme="1"/>
        <rFont val="ＭＳ Ｐゴシック"/>
        <family val="3"/>
        <charset val="128"/>
        <scheme val="minor"/>
      </rPr>
      <t>　80%以上90%未満</t>
    </r>
    <phoneticPr fontId="1"/>
  </si>
  <si>
    <r>
      <t xml:space="preserve">C：2
</t>
    </r>
    <r>
      <rPr>
        <sz val="9"/>
        <color theme="1"/>
        <rFont val="ＭＳ Ｐゴシック"/>
        <family val="3"/>
        <charset val="128"/>
        <scheme val="minor"/>
      </rPr>
      <t>　70%以上80%未満</t>
    </r>
    <phoneticPr fontId="1"/>
  </si>
  <si>
    <r>
      <t xml:space="preserve">D：1
</t>
    </r>
    <r>
      <rPr>
        <sz val="9"/>
        <color theme="1"/>
        <rFont val="ＭＳ Ｐゴシック"/>
        <family val="3"/>
        <charset val="128"/>
        <scheme val="minor"/>
      </rPr>
      <t>　60%以上70%未満</t>
    </r>
    <phoneticPr fontId="1"/>
  </si>
  <si>
    <t>（セル内の改行：Altキー＋Enter）</t>
    <phoneticPr fontId="1"/>
  </si>
  <si>
    <t>教養領域2</t>
    <phoneticPr fontId="1"/>
  </si>
  <si>
    <t>総合領域1</t>
    <phoneticPr fontId="1"/>
  </si>
  <si>
    <t>総合領域2</t>
    <phoneticPr fontId="1"/>
  </si>
  <si>
    <t>総合領域3</t>
    <phoneticPr fontId="1"/>
  </si>
  <si>
    <t/>
  </si>
  <si>
    <t>〇</t>
  </si>
  <si>
    <t>◎　</t>
    <phoneticPr fontId="1"/>
  </si>
  <si>
    <t>工業数学Ⅱ</t>
    <phoneticPr fontId="1"/>
  </si>
  <si>
    <t>工業数学Ⅲ</t>
    <phoneticPr fontId="1"/>
  </si>
  <si>
    <t>工業数学Ⅳ</t>
    <phoneticPr fontId="1"/>
  </si>
  <si>
    <t>地域課題解決実践演習</t>
    <phoneticPr fontId="1"/>
  </si>
  <si>
    <t>産業社会学原論Ⅱ</t>
    <phoneticPr fontId="1"/>
  </si>
  <si>
    <t>工業科教育法A</t>
    <rPh sb="0" eb="2">
      <t>コウギョウ</t>
    </rPh>
    <rPh sb="2" eb="3">
      <t>カ</t>
    </rPh>
    <rPh sb="3" eb="6">
      <t>キョウイクホウ</t>
    </rPh>
    <phoneticPr fontId="1"/>
  </si>
  <si>
    <t>工業科教育法B</t>
    <rPh sb="0" eb="2">
      <t>コウギョウ</t>
    </rPh>
    <rPh sb="2" eb="3">
      <t>カ</t>
    </rPh>
    <rPh sb="3" eb="6">
      <t>キョウイクホウ</t>
    </rPh>
    <phoneticPr fontId="1"/>
  </si>
  <si>
    <t>卒業研究Ⅰ</t>
    <rPh sb="0" eb="2">
      <t>ソツギョウ</t>
    </rPh>
    <rPh sb="2" eb="4">
      <t>ケンキュウ</t>
    </rPh>
    <phoneticPr fontId="1"/>
  </si>
  <si>
    <t>卒業研究Ⅱ</t>
    <rPh sb="0" eb="2">
      <t>ソツギョウ</t>
    </rPh>
    <rPh sb="2" eb="4">
      <t>ケンキュウ</t>
    </rPh>
    <phoneticPr fontId="1"/>
  </si>
  <si>
    <t>卒業設計または卒業研究Ⅰ</t>
    <rPh sb="0" eb="2">
      <t>ソツギョウ</t>
    </rPh>
    <rPh sb="2" eb="4">
      <t>セッケイ</t>
    </rPh>
    <rPh sb="7" eb="9">
      <t>ソツギョウ</t>
    </rPh>
    <rPh sb="9" eb="11">
      <t>ケンキュウ</t>
    </rPh>
    <phoneticPr fontId="1"/>
  </si>
  <si>
    <t>卒業設計または卒業研究Ⅱ</t>
    <rPh sb="0" eb="2">
      <t>ソツギョウ</t>
    </rPh>
    <rPh sb="2" eb="4">
      <t>セッケイ</t>
    </rPh>
    <rPh sb="7" eb="9">
      <t>ソツギョウ</t>
    </rPh>
    <rPh sb="9" eb="11">
      <t>ケンキュウ</t>
    </rPh>
    <phoneticPr fontId="1"/>
  </si>
  <si>
    <t>セミナーⅠ</t>
    <phoneticPr fontId="1"/>
  </si>
  <si>
    <t>セミナーⅡ</t>
    <phoneticPr fontId="1"/>
  </si>
  <si>
    <t>職業指導（工業）</t>
    <rPh sb="0" eb="2">
      <t>ショクギョウ</t>
    </rPh>
    <rPh sb="2" eb="4">
      <t>シドウ</t>
    </rPh>
    <rPh sb="5" eb="7">
      <t>コウギョウ</t>
    </rPh>
    <phoneticPr fontId="1"/>
  </si>
  <si>
    <t>情報科教育法A</t>
    <rPh sb="0" eb="2">
      <t>ジョウホウ</t>
    </rPh>
    <rPh sb="2" eb="3">
      <t>カ</t>
    </rPh>
    <rPh sb="3" eb="6">
      <t>キョウイクホウ</t>
    </rPh>
    <phoneticPr fontId="1"/>
  </si>
  <si>
    <t>情報科教育法B</t>
    <rPh sb="0" eb="2">
      <t>ジョウホウ</t>
    </rPh>
    <rPh sb="2" eb="3">
      <t>カ</t>
    </rPh>
    <rPh sb="3" eb="6">
      <t>キョウイクホウ</t>
    </rPh>
    <phoneticPr fontId="1"/>
  </si>
  <si>
    <t>建築意匠</t>
    <phoneticPr fontId="1"/>
  </si>
  <si>
    <t>（専門性，情報リテラシー）</t>
    <rPh sb="1" eb="4">
      <t>センモンセイ</t>
    </rPh>
    <rPh sb="5" eb="7">
      <t>ジョウホウ</t>
    </rPh>
    <phoneticPr fontId="1"/>
  </si>
  <si>
    <t>健康運動（健）:メイン[2]，サブ[1].</t>
    <rPh sb="5" eb="6">
      <t>ケン</t>
    </rPh>
    <phoneticPr fontId="1"/>
  </si>
  <si>
    <t>総合領域（総，高総，C，琉）:メイン[1]，サブ[2].</t>
    <rPh sb="5" eb="6">
      <t>ソウ</t>
    </rPh>
    <rPh sb="7" eb="8">
      <t>コウ</t>
    </rPh>
    <rPh sb="8" eb="9">
      <t>ソウ</t>
    </rPh>
    <rPh sb="12" eb="13">
      <t>リュウ</t>
    </rPh>
    <phoneticPr fontId="1"/>
  </si>
  <si>
    <t>教養領域（人，社，自）:メイン[2]，サブ[1].</t>
    <rPh sb="5" eb="6">
      <t>ジン</t>
    </rPh>
    <rPh sb="7" eb="8">
      <t>シャ</t>
    </rPh>
    <rPh sb="9" eb="10">
      <t>ジ</t>
    </rPh>
    <phoneticPr fontId="1"/>
  </si>
  <si>
    <t>ソート</t>
    <phoneticPr fontId="1"/>
  </si>
  <si>
    <r>
      <t>【今学期の目標】</t>
    </r>
    <r>
      <rPr>
        <b/>
        <sz val="9"/>
        <color theme="1"/>
        <rFont val="ＭＳ Ｐゴシック"/>
        <family val="3"/>
        <charset val="128"/>
        <scheme val="minor"/>
      </rPr>
      <t>※受講科目の成績目標，生活態度，資格取得，他</t>
    </r>
    <rPh sb="1" eb="4">
      <t>コンガッキ</t>
    </rPh>
    <rPh sb="5" eb="7">
      <t>モクヒョウ</t>
    </rPh>
    <rPh sb="29" eb="30">
      <t>ホカ</t>
    </rPh>
    <phoneticPr fontId="1"/>
  </si>
  <si>
    <t>='1年_前期'!A5:N5
上のように，前の学期のリンクを張る．</t>
    <rPh sb="15" eb="16">
      <t>ウエ</t>
    </rPh>
    <rPh sb="21" eb="22">
      <t>マエ</t>
    </rPh>
    <rPh sb="23" eb="25">
      <t>ガッキ</t>
    </rPh>
    <rPh sb="30" eb="31">
      <t>ハ</t>
    </rPh>
    <phoneticPr fontId="1"/>
  </si>
  <si>
    <t>教養領域3</t>
    <phoneticPr fontId="1"/>
  </si>
  <si>
    <t>教養領域4</t>
    <phoneticPr fontId="1"/>
  </si>
  <si>
    <t>琉球大学工学部工学科機械工学コース　カリキュラム・マップ＆学習・教育目標との関係表</t>
    <rPh sb="12" eb="14">
      <t>コウガク</t>
    </rPh>
    <rPh sb="38" eb="40">
      <t>カンケイ</t>
    </rPh>
    <rPh sb="40" eb="41">
      <t>ヒョウ</t>
    </rPh>
    <phoneticPr fontId="1"/>
  </si>
  <si>
    <t>琉球大学工学部工学科機械工学コース　学習・教育目標習得レベル等集計表</t>
    <rPh sb="12" eb="14">
      <t>コウガク</t>
    </rPh>
    <rPh sb="18" eb="20">
      <t>ガクシュウ</t>
    </rPh>
    <rPh sb="21" eb="23">
      <t>キョウイク</t>
    </rPh>
    <rPh sb="23" eb="25">
      <t>モクヒョウ</t>
    </rPh>
    <rPh sb="25" eb="27">
      <t>シュウトク</t>
    </rPh>
    <rPh sb="30" eb="31">
      <t>ナド</t>
    </rPh>
    <rPh sb="31" eb="33">
      <t>シュウケイ</t>
    </rPh>
    <rPh sb="33" eb="34">
      <t>ヒョウ</t>
    </rPh>
    <phoneticPr fontId="1"/>
  </si>
  <si>
    <t>Vlookup関数の完全一致検索をしているため，昇順設定が不要であるが，見やすくするために，並べ替えるのは自由である．</t>
    <rPh sb="10" eb="12">
      <t>カンゼン</t>
    </rPh>
    <rPh sb="12" eb="14">
      <t>イッチ</t>
    </rPh>
    <rPh sb="14" eb="16">
      <t>ケンサク</t>
    </rPh>
    <rPh sb="24" eb="26">
      <t>ショウジュン</t>
    </rPh>
    <rPh sb="26" eb="28">
      <t>セッテイ</t>
    </rPh>
    <rPh sb="29" eb="31">
      <t>フヨウ</t>
    </rPh>
    <rPh sb="36" eb="37">
      <t>ミ</t>
    </rPh>
    <rPh sb="46" eb="47">
      <t>ナラ</t>
    </rPh>
    <rPh sb="48" eb="49">
      <t>カ</t>
    </rPh>
    <rPh sb="53" eb="55">
      <t>ジユウ</t>
    </rPh>
    <phoneticPr fontId="1"/>
  </si>
  <si>
    <t>↓条件付き書式のひな型あり（条件式のアルファベットの前に＄をつける）</t>
    <phoneticPr fontId="1"/>
  </si>
  <si>
    <t>&lt;--シート名と同じにならない場合は，［数式］-「計算方法」から「シート再計算」を行う．</t>
    <rPh sb="6" eb="7">
      <t>メイ</t>
    </rPh>
    <rPh sb="8" eb="9">
      <t>オナ</t>
    </rPh>
    <rPh sb="15" eb="17">
      <t>バアイ</t>
    </rPh>
    <rPh sb="20" eb="22">
      <t>スウシキ</t>
    </rPh>
    <rPh sb="25" eb="27">
      <t>ケイサン</t>
    </rPh>
    <rPh sb="27" eb="29">
      <t>ホウホウ</t>
    </rPh>
    <rPh sb="36" eb="39">
      <t>サイケイサン</t>
    </rPh>
    <rPh sb="41" eb="42">
      <t>オコナ</t>
    </rPh>
    <phoneticPr fontId="1"/>
  </si>
  <si>
    <t>←入門受講生は「入門」科目に変更する．</t>
    <rPh sb="11" eb="13">
      <t>カモク</t>
    </rPh>
    <rPh sb="14" eb="16">
      <t>ヘンコウ</t>
    </rPh>
    <phoneticPr fontId="1"/>
  </si>
  <si>
    <t>↓入門受講生は「入門」科目に変更する．</t>
    <rPh sb="11" eb="13">
      <t>カモク</t>
    </rPh>
    <rPh sb="14" eb="16">
      <t>ヘンコウ</t>
    </rPh>
    <phoneticPr fontId="1"/>
  </si>
  <si>
    <t>※↑学期別【GPA】の各値は，成績表から転記すること．（1つ前の学期の数式をコピペし，数式を修正してもよい）</t>
    <rPh sb="2" eb="4">
      <t>ガッキ</t>
    </rPh>
    <rPh sb="4" eb="5">
      <t>ベツ</t>
    </rPh>
    <rPh sb="11" eb="12">
      <t>カク</t>
    </rPh>
    <rPh sb="12" eb="13">
      <t>アタイ</t>
    </rPh>
    <rPh sb="15" eb="17">
      <t>セイセキ</t>
    </rPh>
    <rPh sb="17" eb="18">
      <t>ヒョウ</t>
    </rPh>
    <rPh sb="20" eb="22">
      <t>テンキ</t>
    </rPh>
    <rPh sb="30" eb="31">
      <t>マエ</t>
    </rPh>
    <rPh sb="32" eb="34">
      <t>ガッキ</t>
    </rPh>
    <rPh sb="35" eb="37">
      <t>スウシキ</t>
    </rPh>
    <rPh sb="43" eb="45">
      <t>スウシキ</t>
    </rPh>
    <rPh sb="46" eb="48">
      <t>シュウセイ</t>
    </rPh>
    <phoneticPr fontId="1"/>
  </si>
  <si>
    <t>※　在籍個数が4年以上になる場合は，4年_前期(1), 同(2)と列を増やして調整すること．</t>
    <rPh sb="2" eb="4">
      <t>ザイセキ</t>
    </rPh>
    <rPh sb="4" eb="6">
      <t>コスウ</t>
    </rPh>
    <rPh sb="8" eb="9">
      <t>ネン</t>
    </rPh>
    <rPh sb="9" eb="11">
      <t>イジョウ</t>
    </rPh>
    <rPh sb="14" eb="16">
      <t>バアイ</t>
    </rPh>
    <rPh sb="19" eb="20">
      <t>ネン</t>
    </rPh>
    <rPh sb="21" eb="23">
      <t>ゼンキ</t>
    </rPh>
    <rPh sb="28" eb="29">
      <t>ドウ</t>
    </rPh>
    <rPh sb="33" eb="34">
      <t>レツ</t>
    </rPh>
    <rPh sb="35" eb="36">
      <t>フ</t>
    </rPh>
    <rPh sb="39" eb="41">
      <t>チョウセイ</t>
    </rPh>
    <phoneticPr fontId="1"/>
  </si>
  <si>
    <t>３から11行目は非表示設定にしています．解除したい場合は，3-11を含むように行選択し，行番号を右クリックし，再表示設定してください．逆に非表示設定もできます．</t>
    <rPh sb="5" eb="7">
      <t>ギョウメ</t>
    </rPh>
    <rPh sb="8" eb="9">
      <t>ヒ</t>
    </rPh>
    <rPh sb="9" eb="11">
      <t>ヒョウジ</t>
    </rPh>
    <rPh sb="11" eb="13">
      <t>セッテイ</t>
    </rPh>
    <rPh sb="20" eb="22">
      <t>カイジョ</t>
    </rPh>
    <rPh sb="25" eb="27">
      <t>バアイ</t>
    </rPh>
    <rPh sb="34" eb="35">
      <t>フク</t>
    </rPh>
    <rPh sb="39" eb="40">
      <t>ギョウ</t>
    </rPh>
    <rPh sb="40" eb="42">
      <t>センタク</t>
    </rPh>
    <rPh sb="44" eb="47">
      <t>ギョウバンゴウ</t>
    </rPh>
    <rPh sb="48" eb="49">
      <t>ミギ</t>
    </rPh>
    <rPh sb="55" eb="58">
      <t>サイヒョウジ</t>
    </rPh>
    <rPh sb="58" eb="60">
      <t>セッテイ</t>
    </rPh>
    <rPh sb="67" eb="68">
      <t>ギャク</t>
    </rPh>
    <rPh sb="69" eb="72">
      <t>ヒヒョウジ</t>
    </rPh>
    <rPh sb="72" eb="74">
      <t>セッテイ</t>
    </rPh>
    <phoneticPr fontId="1"/>
  </si>
  <si>
    <t>今学期の成績から
判断される評価：</t>
    <phoneticPr fontId="1"/>
  </si>
  <si>
    <t>※評価の詳細は【別表3】を参照（⇒）．</t>
    <phoneticPr fontId="1"/>
  </si>
  <si>
    <t>&lt;-- 1年前期は記入不要です．</t>
    <rPh sb="5" eb="6">
      <t>ネン</t>
    </rPh>
    <rPh sb="6" eb="7">
      <t>ゼン</t>
    </rPh>
    <rPh sb="7" eb="8">
      <t>キ</t>
    </rPh>
    <rPh sb="9" eb="11">
      <t>キニュウ</t>
    </rPh>
    <rPh sb="11" eb="13">
      <t>フヨウ</t>
    </rPh>
    <phoneticPr fontId="1"/>
  </si>
  <si>
    <t>（共通教育科目は，学習目標1にリンク済）</t>
    <rPh sb="1" eb="3">
      <t>キョウツウ</t>
    </rPh>
    <rPh sb="3" eb="5">
      <t>キョウイク</t>
    </rPh>
    <rPh sb="5" eb="7">
      <t>カモク</t>
    </rPh>
    <phoneticPr fontId="1"/>
  </si>
  <si>
    <t>（外国語科目は，学習目標1にリンク済）</t>
    <rPh sb="1" eb="4">
      <t>ガイコクゴ</t>
    </rPh>
    <rPh sb="4" eb="6">
      <t>カモク</t>
    </rPh>
    <phoneticPr fontId="1"/>
  </si>
  <si>
    <t>（融合科目は，学習目標1にリンク済）</t>
    <rPh sb="1" eb="3">
      <t>ユウゴウ</t>
    </rPh>
    <rPh sb="3" eb="5">
      <t>カモク</t>
    </rPh>
    <phoneticPr fontId="1"/>
  </si>
  <si>
    <t>※↓共通教育（教養や外国語等）や工学融合科目等の記載の無い科目名については，各自，教育目標の項目１内の枠内に科目名を入力すること．</t>
    <rPh sb="2" eb="4">
      <t>キョウツウ</t>
    </rPh>
    <rPh sb="4" eb="6">
      <t>キョウイク</t>
    </rPh>
    <rPh sb="7" eb="9">
      <t>キョウヨウ</t>
    </rPh>
    <rPh sb="10" eb="13">
      <t>ガイコクゴ</t>
    </rPh>
    <rPh sb="13" eb="14">
      <t>ナド</t>
    </rPh>
    <rPh sb="16" eb="18">
      <t>コウガク</t>
    </rPh>
    <rPh sb="18" eb="20">
      <t>ユウゴウ</t>
    </rPh>
    <rPh sb="20" eb="22">
      <t>カモク</t>
    </rPh>
    <rPh sb="22" eb="23">
      <t>ナド</t>
    </rPh>
    <rPh sb="24" eb="26">
      <t>キサイ</t>
    </rPh>
    <rPh sb="27" eb="28">
      <t>ナ</t>
    </rPh>
    <rPh sb="29" eb="31">
      <t>カモク</t>
    </rPh>
    <rPh sb="31" eb="32">
      <t>メイ</t>
    </rPh>
    <rPh sb="38" eb="40">
      <t>カクジ</t>
    </rPh>
    <rPh sb="41" eb="43">
      <t>キョウイク</t>
    </rPh>
    <rPh sb="43" eb="45">
      <t>モクヒョウ</t>
    </rPh>
    <rPh sb="46" eb="48">
      <t>コウモク</t>
    </rPh>
    <rPh sb="49" eb="50">
      <t>ナイ</t>
    </rPh>
    <rPh sb="51" eb="53">
      <t>ワクナイ</t>
    </rPh>
    <rPh sb="54" eb="56">
      <t>カモク</t>
    </rPh>
    <rPh sb="56" eb="57">
      <t>メイ</t>
    </rPh>
    <rPh sb="58" eb="60">
      <t>ニュウリョク</t>
    </rPh>
    <phoneticPr fontId="1"/>
  </si>
  <si>
    <t>（共通教育科目は，科目チェックよりリンク）</t>
    <rPh sb="1" eb="3">
      <t>キョウツウ</t>
    </rPh>
    <rPh sb="3" eb="5">
      <t>キョウイク</t>
    </rPh>
    <rPh sb="5" eb="7">
      <t>カモク</t>
    </rPh>
    <rPh sb="9" eb="11">
      <t>カモク</t>
    </rPh>
    <phoneticPr fontId="1"/>
  </si>
  <si>
    <t>（外国語科目は，科目チェックよりリンク）</t>
    <rPh sb="1" eb="4">
      <t>ガイコクゴ</t>
    </rPh>
    <rPh sb="4" eb="6">
      <t>カモク</t>
    </rPh>
    <rPh sb="8" eb="10">
      <t>カモク</t>
    </rPh>
    <phoneticPr fontId="1"/>
  </si>
  <si>
    <t>（融合科目は，科目チェックよりリンク）</t>
    <rPh sb="1" eb="3">
      <t>ユウゴウ</t>
    </rPh>
    <rPh sb="3" eb="5">
      <t>カモク</t>
    </rPh>
    <rPh sb="7" eb="9">
      <t>カモク</t>
    </rPh>
    <phoneticPr fontId="1"/>
  </si>
  <si>
    <t>・この色で塗りつぶされた範囲を選択し，「並べ替えとフィルター（Ctrl+shift+L）」メニューのフィルターを使い，【科目番号】を昇順設定などしてソートさせる．</t>
    <rPh sb="3" eb="4">
      <t>イロ</t>
    </rPh>
    <rPh sb="5" eb="6">
      <t>ヌ</t>
    </rPh>
    <rPh sb="60" eb="62">
      <t>カモク</t>
    </rPh>
    <rPh sb="62" eb="64">
      <t>バンゴウ</t>
    </rPh>
    <phoneticPr fontId="1"/>
  </si>
  <si>
    <t>GPA＝（単位数合計／GPT合計)：</t>
  </si>
  <si>
    <t>単位合計</t>
    <rPh sb="0" eb="2">
      <t>タンイ</t>
    </rPh>
    <rPh sb="2" eb="4">
      <t>ゴウケイ</t>
    </rPh>
    <phoneticPr fontId="1"/>
  </si>
  <si>
    <t>GPT合計</t>
    <rPh sb="3" eb="5">
      <t>ゴウケイ</t>
    </rPh>
    <phoneticPr fontId="1"/>
  </si>
  <si>
    <t>※↑通算GPAは「1年_前期」～「最終年_後期」の間に配置すると，自動的に集計される．</t>
    <rPh sb="2" eb="4">
      <t>ツウサン</t>
    </rPh>
    <phoneticPr fontId="1"/>
  </si>
  <si>
    <t>(b) あなたの身についた能力レベル（3段階 自己評価）【科目の目標に対して身についた能力レベル】</t>
  </si>
  <si>
    <t>教科書の例題を解くことができない．</t>
    <rPh sb="0" eb="3">
      <t>キョウカショ</t>
    </rPh>
    <rPh sb="4" eb="6">
      <t>レイダイ</t>
    </rPh>
    <rPh sb="7" eb="8">
      <t>ト</t>
    </rPh>
    <phoneticPr fontId="2"/>
  </si>
  <si>
    <t>予習や復習を，ある程度行った．</t>
    <rPh sb="0" eb="2">
      <t>ヨシュウ</t>
    </rPh>
    <rPh sb="3" eb="5">
      <t>フクシュウ</t>
    </rPh>
    <rPh sb="9" eb="11">
      <t>テイド</t>
    </rPh>
    <rPh sb="11" eb="12">
      <t>オコナ</t>
    </rPh>
    <phoneticPr fontId="2"/>
  </si>
  <si>
    <t>予習や復習は不十分であった．</t>
    <rPh sb="0" eb="2">
      <t>ヨシュウ</t>
    </rPh>
    <rPh sb="3" eb="5">
      <t>フクシュウ</t>
    </rPh>
    <rPh sb="6" eb="9">
      <t>フジュウブン</t>
    </rPh>
    <phoneticPr fontId="2"/>
  </si>
  <si>
    <t>質問がある場合，担当教員や友人に質問した．</t>
  </si>
  <si>
    <r>
      <t xml:space="preserve">(c) あなたの講義への取組みレベル（3段階 自己評価）【予習や復習など，積極的に取組んだレベル】
</t>
    </r>
    <r>
      <rPr>
        <sz val="10"/>
        <color theme="1"/>
        <rFont val="ＭＳ Ｐゴシック"/>
        <family val="3"/>
        <charset val="128"/>
        <scheme val="minor"/>
      </rPr>
      <t>（最も該当項目の多いレベルを選択する）</t>
    </r>
    <phoneticPr fontId="1"/>
  </si>
  <si>
    <r>
      <t xml:space="preserve">【別表3】今期の成績やアクティビティから判断される評価
</t>
    </r>
    <r>
      <rPr>
        <sz val="10"/>
        <color theme="1"/>
        <rFont val="ＭＳ Ｐゴシック"/>
        <family val="3"/>
        <charset val="128"/>
        <scheme val="minor"/>
      </rPr>
      <t>（最も該当項目の多いレベルを選択する）</t>
    </r>
    <phoneticPr fontId="1"/>
  </si>
  <si>
    <t>レベル1：
がんばりましょう．</t>
    <phoneticPr fontId="1"/>
  </si>
  <si>
    <t>教養領域1</t>
    <phoneticPr fontId="1"/>
  </si>
  <si>
    <t>当該科目の用語やキーワードが認識できるが，説明できない．</t>
    <phoneticPr fontId="2"/>
  </si>
  <si>
    <t>当該科目の用語やキーワードが認識でき，説明できる．</t>
    <phoneticPr fontId="2"/>
  </si>
  <si>
    <t>教科書の演習問題を解くことができる．</t>
    <phoneticPr fontId="2"/>
  </si>
  <si>
    <t>レベル2：
ある程度，能力が身についた．</t>
    <rPh sb="14" eb="15">
      <t>ミ</t>
    </rPh>
    <phoneticPr fontId="2"/>
  </si>
  <si>
    <t>レベル3：
能力が身についた．</t>
    <phoneticPr fontId="1"/>
  </si>
  <si>
    <t>当該科目の用語やキーワードが認識できない．</t>
    <phoneticPr fontId="2"/>
  </si>
  <si>
    <t>教科書の例題を解くことができるが，演習問題を解くことができない．</t>
    <rPh sb="0" eb="3">
      <t>キョウカショ</t>
    </rPh>
    <rPh sb="4" eb="6">
      <t>レイダイ</t>
    </rPh>
    <rPh sb="7" eb="8">
      <t>ト</t>
    </rPh>
    <rPh sb="17" eb="19">
      <t>エンシュウ</t>
    </rPh>
    <rPh sb="19" eb="21">
      <t>モンダイ</t>
    </rPh>
    <rPh sb="22" eb="23">
      <t>ト</t>
    </rPh>
    <phoneticPr fontId="2"/>
  </si>
  <si>
    <t>レベル3：
積極的に取組んだ．</t>
    <phoneticPr fontId="1"/>
  </si>
  <si>
    <t>レベル2：
ある程度，積極的に取組んだ．</t>
    <rPh sb="8" eb="10">
      <t>テイド</t>
    </rPh>
    <phoneticPr fontId="1"/>
  </si>
  <si>
    <t>予習や復習を，ほぼ毎回行った．</t>
    <rPh sb="0" eb="2">
      <t>ヨシュウ</t>
    </rPh>
    <rPh sb="3" eb="5">
      <t>フクシュウ</t>
    </rPh>
    <rPh sb="9" eb="11">
      <t>マイカイ</t>
    </rPh>
    <rPh sb="11" eb="12">
      <t>オコナ</t>
    </rPh>
    <phoneticPr fontId="2"/>
  </si>
  <si>
    <t>質問がある場合，たまに担当教員や友人に質問した．（質問があるが質問しないことがあった．もしくは質問できなかった．）</t>
    <phoneticPr fontId="2"/>
  </si>
  <si>
    <t>質問があっても質問しなかった．（質問があるが質問しなかった，もしくは質問したくなかった．）</t>
    <phoneticPr fontId="2"/>
  </si>
  <si>
    <t>遅刻が，ほとんど無い（0～1回）．</t>
    <rPh sb="0" eb="2">
      <t>チコク</t>
    </rPh>
    <rPh sb="8" eb="9">
      <t>ナ</t>
    </rPh>
    <rPh sb="14" eb="15">
      <t>カイ</t>
    </rPh>
    <phoneticPr fontId="2"/>
  </si>
  <si>
    <t>遅刻がある（2～4回）．</t>
    <phoneticPr fontId="2"/>
  </si>
  <si>
    <t>遅刻が多い（5回以上）．</t>
    <phoneticPr fontId="2"/>
  </si>
  <si>
    <t>レベル3：
成長しました．</t>
    <rPh sb="6" eb="8">
      <t>セイチョウ</t>
    </rPh>
    <phoneticPr fontId="2"/>
  </si>
  <si>
    <t>レベル2：
ある程度，成長しました．</t>
    <rPh sb="8" eb="10">
      <t>テイド</t>
    </rPh>
    <rPh sb="11" eb="13">
      <t>セイチョウ</t>
    </rPh>
    <phoneticPr fontId="2"/>
  </si>
  <si>
    <t>学習・教育目標の習得レベルが，概ね良好である（習得レベル：60以上80%未満）．</t>
    <phoneticPr fontId="2"/>
  </si>
  <si>
    <t>学習・教育目標の習得レベルが低い（習得レベル：60%未満）．</t>
    <phoneticPr fontId="1"/>
  </si>
  <si>
    <t>講義に，積極的に取組んでいる．</t>
    <phoneticPr fontId="1"/>
  </si>
  <si>
    <t>講義に，ある程度積極的に取組んでいる．</t>
    <phoneticPr fontId="1"/>
  </si>
  <si>
    <t>レベル1：
能力が身につかなかった．</t>
    <phoneticPr fontId="1"/>
  </si>
  <si>
    <t>レベル1：
積極的に取組まなかった．</t>
    <phoneticPr fontId="1"/>
  </si>
  <si>
    <t>病欠等以外の欠席が無い（0回）．</t>
    <rPh sb="0" eb="3">
      <t>ビョウケツナド</t>
    </rPh>
    <rPh sb="3" eb="5">
      <t>イガイ</t>
    </rPh>
    <rPh sb="6" eb="8">
      <t>ケッセキ</t>
    </rPh>
    <rPh sb="9" eb="10">
      <t>ナ</t>
    </rPh>
    <phoneticPr fontId="2"/>
  </si>
  <si>
    <t>学習・教育目標の習得レベルが高い（習得レベル：80%以上）．</t>
    <rPh sb="26" eb="28">
      <t>イジョウ</t>
    </rPh>
    <phoneticPr fontId="2"/>
  </si>
  <si>
    <t>講義に，積極的に取組んでいない．</t>
    <phoneticPr fontId="1"/>
  </si>
  <si>
    <r>
      <t>他コース専門科目</t>
    </r>
    <r>
      <rPr>
        <sz val="8"/>
        <color theme="1"/>
        <rFont val="ＭＳ Ｐゴシック"/>
        <family val="3"/>
        <charset val="128"/>
        <scheme val="minor"/>
      </rPr>
      <t>（6単位まで）</t>
    </r>
    <rPh sb="0" eb="1">
      <t>ホカ</t>
    </rPh>
    <rPh sb="4" eb="6">
      <t>センモン</t>
    </rPh>
    <rPh sb="6" eb="8">
      <t>カモク</t>
    </rPh>
    <rPh sb="10" eb="12">
      <t>タンイ</t>
    </rPh>
    <phoneticPr fontId="1"/>
  </si>
  <si>
    <r>
      <rPr>
        <sz val="11"/>
        <color rgb="FF000000"/>
        <rFont val="ＭＳ Ｐ明朝"/>
        <family val="1"/>
        <charset val="128"/>
      </rPr>
      <t>情報リテラシー</t>
    </r>
    <rPh sb="0" eb="2">
      <t>ジョウホウ</t>
    </rPh>
    <phoneticPr fontId="1"/>
  </si>
  <si>
    <r>
      <rPr>
        <sz val="11"/>
        <color rgb="FF000000"/>
        <rFont val="ＭＳ Ｐ明朝"/>
        <family val="1"/>
        <charset val="128"/>
      </rPr>
      <t>機械製図</t>
    </r>
    <rPh sb="0" eb="2">
      <t>キカイ</t>
    </rPh>
    <rPh sb="2" eb="4">
      <t>セイズ</t>
    </rPh>
    <phoneticPr fontId="3"/>
  </si>
  <si>
    <r>
      <rPr>
        <sz val="11"/>
        <color rgb="FF000000"/>
        <rFont val="ＭＳ Ｐ明朝"/>
        <family val="1"/>
        <charset val="128"/>
      </rPr>
      <t>機械基礎演習</t>
    </r>
    <rPh sb="2" eb="4">
      <t>キソ</t>
    </rPh>
    <rPh sb="4" eb="6">
      <t>エンシュウ</t>
    </rPh>
    <phoneticPr fontId="3"/>
  </si>
  <si>
    <r>
      <rPr>
        <sz val="11"/>
        <color rgb="FF000000"/>
        <rFont val="ＭＳ Ｐ明朝"/>
        <family val="1"/>
        <charset val="128"/>
      </rPr>
      <t>材料力学Ⅰ</t>
    </r>
    <rPh sb="0" eb="2">
      <t>ザイリョウ</t>
    </rPh>
    <rPh sb="2" eb="4">
      <t>リキガク</t>
    </rPh>
    <phoneticPr fontId="3"/>
  </si>
  <si>
    <r>
      <rPr>
        <sz val="11"/>
        <color rgb="FF000000"/>
        <rFont val="ＭＳ Ｐ明朝"/>
        <family val="1"/>
        <charset val="128"/>
      </rPr>
      <t>機械設計演習</t>
    </r>
    <rPh sb="4" eb="6">
      <t>エンシュウ</t>
    </rPh>
    <phoneticPr fontId="3"/>
  </si>
  <si>
    <r>
      <rPr>
        <sz val="11"/>
        <color rgb="FF000000"/>
        <rFont val="ＭＳ Ｐ明朝"/>
        <family val="1"/>
        <charset val="128"/>
      </rPr>
      <t>亜熱帯材料学</t>
    </r>
    <rPh sb="0" eb="3">
      <t>アネッタイ</t>
    </rPh>
    <rPh sb="3" eb="5">
      <t>ザイリョウ</t>
    </rPh>
    <rPh sb="5" eb="6">
      <t>ガク</t>
    </rPh>
    <phoneticPr fontId="3"/>
  </si>
  <si>
    <r>
      <rPr>
        <sz val="11"/>
        <color rgb="FF000000"/>
        <rFont val="ＭＳ Ｐ明朝"/>
        <family val="1"/>
        <charset val="128"/>
      </rPr>
      <t>熱機関工学</t>
    </r>
    <rPh sb="0" eb="3">
      <t>ネツキカン</t>
    </rPh>
    <phoneticPr fontId="3"/>
  </si>
  <si>
    <r>
      <rPr>
        <sz val="11"/>
        <color rgb="FF000000"/>
        <rFont val="ＭＳ Ｐ明朝"/>
        <family val="1"/>
        <charset val="128"/>
      </rPr>
      <t>蒸気工学</t>
    </r>
    <rPh sb="2" eb="4">
      <t>コウガク</t>
    </rPh>
    <phoneticPr fontId="3"/>
  </si>
  <si>
    <r>
      <rPr>
        <sz val="11"/>
        <color rgb="FF000000"/>
        <rFont val="ＭＳ Ｐ明朝"/>
        <family val="1"/>
        <charset val="128"/>
      </rPr>
      <t>機械運動学</t>
    </r>
    <rPh sb="0" eb="2">
      <t>キカイ</t>
    </rPh>
    <phoneticPr fontId="3"/>
  </si>
  <si>
    <r>
      <rPr>
        <sz val="11"/>
        <color rgb="FF000000"/>
        <rFont val="ＭＳ Ｐ明朝"/>
        <family val="1"/>
        <charset val="128"/>
      </rPr>
      <t>物質移動工学</t>
    </r>
    <rPh sb="0" eb="2">
      <t>ブッシツ</t>
    </rPh>
    <rPh sb="2" eb="4">
      <t>イドウ</t>
    </rPh>
    <phoneticPr fontId="3"/>
  </si>
  <si>
    <r>
      <rPr>
        <sz val="11"/>
        <color rgb="FF000000"/>
        <rFont val="ＭＳ Ｐ明朝"/>
        <family val="1"/>
        <charset val="128"/>
      </rPr>
      <t>ロボット工学</t>
    </r>
    <rPh sb="4" eb="6">
      <t>コウガク</t>
    </rPh>
    <phoneticPr fontId="3"/>
  </si>
  <si>
    <r>
      <rPr>
        <sz val="11"/>
        <color rgb="FF000000"/>
        <rFont val="ＭＳ Ｐ明朝"/>
        <family val="1"/>
        <charset val="128"/>
      </rPr>
      <t>機械工学特別講義Ⅰ</t>
    </r>
    <rPh sb="0" eb="2">
      <t>キカイ</t>
    </rPh>
    <rPh sb="2" eb="4">
      <t>コウガク</t>
    </rPh>
    <rPh sb="4" eb="6">
      <t>トクベツ</t>
    </rPh>
    <rPh sb="6" eb="8">
      <t>コウギ</t>
    </rPh>
    <phoneticPr fontId="3"/>
  </si>
  <si>
    <r>
      <rPr>
        <sz val="11"/>
        <color rgb="FF000000"/>
        <rFont val="ＭＳ Ｐ明朝"/>
        <family val="1"/>
        <charset val="128"/>
      </rPr>
      <t>機械工学特別講義Ⅱ</t>
    </r>
    <rPh sb="0" eb="2">
      <t>キカイ</t>
    </rPh>
    <rPh sb="2" eb="4">
      <t>コウガク</t>
    </rPh>
    <rPh sb="4" eb="6">
      <t>トクベツ</t>
    </rPh>
    <rPh sb="6" eb="8">
      <t>コウギ</t>
    </rPh>
    <phoneticPr fontId="3"/>
  </si>
  <si>
    <r>
      <rPr>
        <sz val="11"/>
        <color rgb="FF000000"/>
        <rFont val="ＭＳ Ｐ明朝"/>
        <family val="1"/>
        <charset val="128"/>
      </rPr>
      <t>機械工学特別講義Ⅲ</t>
    </r>
    <rPh sb="0" eb="2">
      <t>キカイ</t>
    </rPh>
    <rPh sb="2" eb="4">
      <t>コウガク</t>
    </rPh>
    <rPh sb="4" eb="6">
      <t>トクベツ</t>
    </rPh>
    <rPh sb="6" eb="8">
      <t>コウギ</t>
    </rPh>
    <phoneticPr fontId="3"/>
  </si>
  <si>
    <r>
      <rPr>
        <sz val="11"/>
        <color rgb="FF000000"/>
        <rFont val="ＭＳ Ｐ明朝"/>
        <family val="1"/>
        <charset val="128"/>
      </rPr>
      <t>機械工学特別講義Ⅳ</t>
    </r>
    <rPh sb="0" eb="2">
      <t>キカイ</t>
    </rPh>
    <rPh sb="2" eb="4">
      <t>コウガク</t>
    </rPh>
    <rPh sb="4" eb="6">
      <t>トクベツ</t>
    </rPh>
    <rPh sb="6" eb="8">
      <t>コウギ</t>
    </rPh>
    <phoneticPr fontId="3"/>
  </si>
  <si>
    <r>
      <t>【今学期の目標】</t>
    </r>
    <r>
      <rPr>
        <sz val="9"/>
        <color theme="1"/>
        <rFont val="ＭＳ Ｐゴシック"/>
        <family val="3"/>
        <charset val="128"/>
        <scheme val="minor"/>
      </rPr>
      <t>※受講科目の成績目標，生活態度，資格取得，他</t>
    </r>
    <rPh sb="1" eb="4">
      <t>コンガッキ</t>
    </rPh>
    <rPh sb="5" eb="7">
      <t>モクヒョウ</t>
    </rPh>
    <rPh sb="29" eb="30">
      <t>ホカ</t>
    </rPh>
    <phoneticPr fontId="1"/>
  </si>
  <si>
    <r>
      <t xml:space="preserve">学習
・教育
目標
No.
</t>
    </r>
    <r>
      <rPr>
        <sz val="6"/>
        <color theme="1"/>
        <rFont val="ＭＳ Ｐゴシック"/>
        <family val="3"/>
        <charset val="128"/>
        <scheme val="minor"/>
      </rPr>
      <t>（メイン）</t>
    </r>
    <rPh sb="0" eb="2">
      <t>ガクシュウ</t>
    </rPh>
    <rPh sb="4" eb="6">
      <t>キョウイク</t>
    </rPh>
    <rPh sb="7" eb="9">
      <t>モクヒョウ</t>
    </rPh>
    <phoneticPr fontId="1"/>
  </si>
  <si>
    <r>
      <t xml:space="preserve">学習
・教育
目標
No.
</t>
    </r>
    <r>
      <rPr>
        <sz val="6"/>
        <color theme="1"/>
        <rFont val="ＭＳ Ｐゴシック"/>
        <family val="3"/>
        <charset val="128"/>
        <scheme val="minor"/>
      </rPr>
      <t>（サブ）</t>
    </r>
    <rPh sb="0" eb="2">
      <t>ガクシュウ</t>
    </rPh>
    <rPh sb="4" eb="6">
      <t>キョウイク</t>
    </rPh>
    <rPh sb="7" eb="9">
      <t>モクヒョウ</t>
    </rPh>
    <phoneticPr fontId="1"/>
  </si>
  <si>
    <r>
      <t>あなたの
身についた</t>
    </r>
    <r>
      <rPr>
        <sz val="8"/>
        <color theme="1"/>
        <rFont val="ＭＳ Ｐゴシック"/>
        <family val="3"/>
        <charset val="128"/>
        <scheme val="minor"/>
      </rPr>
      <t>能力
レベル</t>
    </r>
    <r>
      <rPr>
        <sz val="11"/>
        <color theme="1"/>
        <rFont val="ＭＳ Ｐゴシック"/>
        <family val="3"/>
        <charset val="128"/>
        <scheme val="minor"/>
      </rPr>
      <t xml:space="preserve">
（自己評価）</t>
    </r>
    <rPh sb="5" eb="6">
      <t>ミ</t>
    </rPh>
    <rPh sb="10" eb="12">
      <t>ノウリョク</t>
    </rPh>
    <rPh sb="18" eb="20">
      <t>ジコ</t>
    </rPh>
    <rPh sb="20" eb="22">
      <t>ヒョウカ</t>
    </rPh>
    <phoneticPr fontId="1"/>
  </si>
  <si>
    <r>
      <t>あなたの
講義への</t>
    </r>
    <r>
      <rPr>
        <sz val="8"/>
        <color theme="1"/>
        <rFont val="ＭＳ Ｐゴシック"/>
        <family val="3"/>
        <charset val="128"/>
        <scheme val="minor"/>
      </rPr>
      <t xml:space="preserve">
取組み
レベル
</t>
    </r>
    <r>
      <rPr>
        <sz val="11"/>
        <color theme="1"/>
        <rFont val="ＭＳ Ｐゴシック"/>
        <family val="3"/>
        <charset val="128"/>
        <scheme val="minor"/>
      </rPr>
      <t>（自己評価）</t>
    </r>
    <rPh sb="5" eb="7">
      <t>コウギ</t>
    </rPh>
    <rPh sb="10" eb="12">
      <t>トリクミ</t>
    </rPh>
    <rPh sb="19" eb="21">
      <t>ジコ</t>
    </rPh>
    <rPh sb="21" eb="23">
      <t>ヒョウカ</t>
    </rPh>
    <phoneticPr fontId="1"/>
  </si>
  <si>
    <r>
      <t xml:space="preserve">=単位数
×
</t>
    </r>
    <r>
      <rPr>
        <sz val="6"/>
        <color theme="1"/>
        <rFont val="ＭＳ Ｐゴシック"/>
        <family val="3"/>
        <charset val="128"/>
        <scheme val="minor"/>
      </rPr>
      <t>成績別</t>
    </r>
    <r>
      <rPr>
        <sz val="11"/>
        <color theme="1"/>
        <rFont val="ＭＳ Ｐゴシック"/>
        <family val="3"/>
        <charset val="128"/>
        <scheme val="minor"/>
      </rPr>
      <t>GP</t>
    </r>
    <rPh sb="3" eb="4">
      <t>スウ</t>
    </rPh>
    <phoneticPr fontId="1"/>
  </si>
  <si>
    <r>
      <t xml:space="preserve">A：4
</t>
    </r>
    <r>
      <rPr>
        <sz val="11"/>
        <color theme="1"/>
        <rFont val="ＭＳ Ｐゴシック"/>
        <family val="3"/>
        <charset val="128"/>
        <scheme val="minor"/>
      </rPr>
      <t>　90%以上</t>
    </r>
    <phoneticPr fontId="1"/>
  </si>
  <si>
    <r>
      <t xml:space="preserve">B：3
</t>
    </r>
    <r>
      <rPr>
        <sz val="11"/>
        <color theme="1"/>
        <rFont val="ＭＳ Ｐゴシック"/>
        <family val="3"/>
        <charset val="128"/>
        <scheme val="minor"/>
      </rPr>
      <t>　80%以上90%未満</t>
    </r>
    <phoneticPr fontId="1"/>
  </si>
  <si>
    <r>
      <t xml:space="preserve">C：2
</t>
    </r>
    <r>
      <rPr>
        <sz val="11"/>
        <color theme="1"/>
        <rFont val="ＭＳ Ｐゴシック"/>
        <family val="3"/>
        <charset val="128"/>
        <scheme val="minor"/>
      </rPr>
      <t>　70%以上80%未満</t>
    </r>
    <phoneticPr fontId="1"/>
  </si>
  <si>
    <r>
      <t xml:space="preserve">D：1
</t>
    </r>
    <r>
      <rPr>
        <sz val="11"/>
        <color theme="1"/>
        <rFont val="ＭＳ Ｐゴシック"/>
        <family val="3"/>
        <charset val="128"/>
        <scheme val="minor"/>
      </rPr>
      <t>　60%以上70%未満</t>
    </r>
    <phoneticPr fontId="1"/>
  </si>
  <si>
    <r>
      <t xml:space="preserve">F（不合格）：0
</t>
    </r>
    <r>
      <rPr>
        <sz val="11"/>
        <color theme="1"/>
        <rFont val="ＭＳ Ｐゴシック"/>
        <family val="3"/>
        <charset val="128"/>
        <scheme val="minor"/>
      </rPr>
      <t>　60%未満</t>
    </r>
    <rPh sb="2" eb="5">
      <t>フゴウカク</t>
    </rPh>
    <phoneticPr fontId="1"/>
  </si>
  <si>
    <r>
      <t xml:space="preserve">P（合格）,R（認定）などその他：無し（空）
</t>
    </r>
    <r>
      <rPr>
        <sz val="11"/>
        <color theme="1"/>
        <rFont val="ＭＳ Ｐゴシック"/>
        <family val="3"/>
        <charset val="128"/>
        <scheme val="minor"/>
      </rPr>
      <t>含めない</t>
    </r>
    <rPh sb="2" eb="4">
      <t>ゴウカク</t>
    </rPh>
    <rPh sb="8" eb="10">
      <t>ニンテイ</t>
    </rPh>
    <rPh sb="15" eb="16">
      <t>ホカ</t>
    </rPh>
    <rPh sb="17" eb="18">
      <t>ナ</t>
    </rPh>
    <rPh sb="20" eb="21">
      <t>カラ</t>
    </rPh>
    <rPh sb="23" eb="24">
      <t>フク</t>
    </rPh>
    <phoneticPr fontId="1"/>
  </si>
  <si>
    <r>
      <t xml:space="preserve">(c) あなたの講義への取組みレベル（3段階 自己評価）【予習や復習など，積極的に取組んだレベル】
</t>
    </r>
    <r>
      <rPr>
        <sz val="11"/>
        <color theme="1"/>
        <rFont val="ＭＳ Ｐゴシック"/>
        <family val="3"/>
        <charset val="128"/>
        <scheme val="minor"/>
      </rPr>
      <t>（最も該当項目の多いレベルを選択する）</t>
    </r>
    <phoneticPr fontId="1"/>
  </si>
  <si>
    <r>
      <t xml:space="preserve">習得レベル計算方法：
</t>
    </r>
    <r>
      <rPr>
        <sz val="11"/>
        <color theme="1"/>
        <rFont val="ＭＳ Ｐゴシック"/>
        <family val="3"/>
        <charset val="128"/>
        <scheme val="minor"/>
      </rPr>
      <t>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phoneticPr fontId="1"/>
  </si>
  <si>
    <r>
      <t>【次学期の目標やその具体的取組み等】</t>
    </r>
    <r>
      <rPr>
        <sz val="9"/>
        <color theme="1"/>
        <rFont val="ＭＳ Ｐゴシック"/>
        <family val="3"/>
        <charset val="128"/>
        <scheme val="minor"/>
      </rPr>
      <t>※次学期ワークシートの「今学期の目標」とリンク．</t>
    </r>
    <rPh sb="1" eb="2">
      <t>ツギ</t>
    </rPh>
    <rPh sb="2" eb="4">
      <t>ガッキ</t>
    </rPh>
    <rPh sb="5" eb="7">
      <t>モクヒョウ</t>
    </rPh>
    <rPh sb="10" eb="13">
      <t>グタイテキ</t>
    </rPh>
    <rPh sb="13" eb="15">
      <t>トリク</t>
    </rPh>
    <rPh sb="16" eb="17">
      <t>ナド</t>
    </rPh>
    <rPh sb="19" eb="20">
      <t>ツギ</t>
    </rPh>
    <rPh sb="20" eb="22">
      <t>ガッキ</t>
    </rPh>
    <rPh sb="30" eb="33">
      <t>コンガッキ</t>
    </rPh>
    <rPh sb="34" eb="36">
      <t>モクヒョウ</t>
    </rPh>
    <phoneticPr fontId="1"/>
  </si>
  <si>
    <r>
      <t>【指導教員コメント】</t>
    </r>
    <r>
      <rPr>
        <sz val="9"/>
        <color theme="1"/>
        <rFont val="ＭＳ Ｐゴシック"/>
        <family val="3"/>
        <charset val="128"/>
        <scheme val="minor"/>
      </rPr>
      <t>※今学期の目標やふり返り等に対するコメントやアドバイス等（面談を実施したの場合はその内容）</t>
    </r>
    <rPh sb="1" eb="3">
      <t>シドウ</t>
    </rPh>
    <rPh sb="3" eb="5">
      <t>キョウイン</t>
    </rPh>
    <phoneticPr fontId="1"/>
  </si>
  <si>
    <r>
      <t xml:space="preserve">【別表3】今期の成績やアクティビティから判断される評価
</t>
    </r>
    <r>
      <rPr>
        <sz val="11"/>
        <color theme="1"/>
        <rFont val="ＭＳ Ｐゴシック"/>
        <family val="3"/>
        <charset val="128"/>
        <scheme val="minor"/>
      </rPr>
      <t>（最も該当項目の多いレベルを選択する）</t>
    </r>
    <phoneticPr fontId="1"/>
  </si>
  <si>
    <t>病欠等以外の欠席がある（1～2回）．</t>
    <rPh sb="6" eb="8">
      <t>ケッセキ</t>
    </rPh>
    <rPh sb="15" eb="16">
      <t>カイ</t>
    </rPh>
    <phoneticPr fontId="2"/>
  </si>
  <si>
    <t>病欠等以外の欠席が多い（3回以上）．</t>
    <rPh sb="6" eb="8">
      <t>ケッセキ</t>
    </rPh>
    <rPh sb="9" eb="10">
      <t>オオ</t>
    </rPh>
    <rPh sb="13" eb="14">
      <t>カイ</t>
    </rPh>
    <rPh sb="14" eb="16">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</si>
</sst>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m/d;@"/>
    <numFmt numFmtId="177" formatCode="yyyy/m/d;@"/>
    <numFmt numFmtId="178" formatCode="&quot;【&quot;#&quot;.】&quot;"/>
    <numFmt numFmtId="179" formatCode="&quot;[&quot;#&quot;.]&quot;"/>
    <numFmt numFmtId="180" formatCode="0.00_ "/>
    <numFmt numFmtId="181" formatCode="0.0_ "/>
    <numFmt numFmtId="182" formatCode="&quot;[&quot;#&quot;]&quot;"/>
    <numFmt numFmtId="183" formatCode="0.00_);[Red]\(0.00\)"/>
  </numFmts>
  <fonts count="9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A7D00"/>
      <name val="ＭＳ Ｐゴシック"/>
      <family val="2"/>
      <charset val="128"/>
      <scheme val="minor"/>
    </font>
    <font>
      <b/>
      <sz val="9"/>
      <color indexed="81"/>
      <name val="ＭＳ Ｐゴシック"/>
      <family val="3"/>
      <charset val="128"/>
    </font>
    <font>
      <b/>
      <sz val="14"/>
      <color theme="1"/>
      <name val="ＭＳ Ｐゴシック"/>
      <family val="3"/>
      <charset val="128"/>
      <scheme val="minor"/>
    </font>
    <font>
      <u/>
      <sz val="14"/>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u/>
      <sz val="10"/>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u/>
      <sz val="14"/>
      <name val="ＭＳ Ｐゴシック"/>
      <family val="3"/>
      <charset val="128"/>
      <scheme val="minor"/>
    </font>
    <font>
      <b/>
      <sz val="8"/>
      <color theme="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0"/>
      <color rgb="FFFF0000"/>
      <name val="ＭＳ Ｐゴシック"/>
      <family val="2"/>
      <charset val="128"/>
      <scheme val="minor"/>
    </font>
    <font>
      <sz val="10"/>
      <color rgb="FF0000FF"/>
      <name val="ＭＳ Ｐゴシック"/>
      <family val="3"/>
      <charset val="128"/>
      <scheme val="minor"/>
    </font>
    <font>
      <b/>
      <sz val="8"/>
      <color rgb="FFFF0000"/>
      <name val="ＭＳ Ｐゴシック"/>
      <family val="3"/>
      <charset val="128"/>
      <scheme val="minor"/>
    </font>
    <font>
      <b/>
      <sz val="10"/>
      <color rgb="FF0000FF"/>
      <name val="ＭＳ Ｐゴシック"/>
      <family val="3"/>
      <charset val="128"/>
      <scheme val="minor"/>
    </font>
    <font>
      <u/>
      <sz val="10"/>
      <name val="ＭＳ Ｐゴシック"/>
      <family val="3"/>
      <charset val="128"/>
      <scheme val="minor"/>
    </font>
    <font>
      <b/>
      <u/>
      <sz val="10"/>
      <name val="ＭＳ Ｐゴシック"/>
      <family val="3"/>
      <charset val="128"/>
      <scheme val="minor"/>
    </font>
    <font>
      <b/>
      <u/>
      <sz val="10"/>
      <color theme="1"/>
      <name val="ＭＳ Ｐゴシック"/>
      <family val="3"/>
      <charset val="128"/>
      <scheme val="minor"/>
    </font>
    <font>
      <sz val="11"/>
      <color rgb="FF000000"/>
      <name val="Times New Roman"/>
      <family val="1"/>
    </font>
    <font>
      <sz val="6"/>
      <color rgb="FFFF0000"/>
      <name val="ＭＳ Ｐゴシック"/>
      <family val="3"/>
      <charset val="128"/>
      <scheme val="minor"/>
    </font>
    <font>
      <sz val="9"/>
      <color theme="1"/>
      <name val="ＭＳ Ｐゴシック"/>
      <family val="3"/>
      <charset val="128"/>
      <scheme val="minor"/>
    </font>
    <font>
      <u/>
      <sz val="1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b/>
      <sz val="9"/>
      <color indexed="81"/>
      <name val="MS P ゴシック"/>
      <family val="3"/>
      <charset val="128"/>
    </font>
    <font>
      <sz val="10"/>
      <color rgb="FF002060"/>
      <name val="ＭＳ Ｐゴシック"/>
      <family val="3"/>
      <charset val="128"/>
      <scheme val="minor"/>
    </font>
    <font>
      <sz val="12"/>
      <color rgb="FFFF0000"/>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
      <b/>
      <u/>
      <sz val="10"/>
      <color theme="1"/>
      <name val="ＭＳ Ｐゴシック"/>
      <family val="3"/>
      <charset val="128"/>
      <scheme val="minor"/>
    </font>
    <font>
      <b/>
      <sz val="10"/>
      <color rgb="FFFF0000"/>
      <name val="ＭＳ Ｐゴシック"/>
      <family val="3"/>
      <charset val="128"/>
      <scheme val="minor"/>
    </font>
    <font>
      <sz val="8"/>
      <name val="ＭＳ Ｐゴシック"/>
      <family val="3"/>
      <charset val="128"/>
      <scheme val="minor"/>
    </font>
    <font>
      <sz val="11"/>
      <color rgb="FF0000FF"/>
      <name val="ＭＳ Ｐゴシック"/>
      <family val="2"/>
      <charset val="128"/>
      <scheme val="minor"/>
    </font>
    <font>
      <sz val="8"/>
      <color rgb="FFFF0000"/>
      <name val="ＭＳ Ｐゴシック"/>
      <family val="3"/>
      <charset val="128"/>
      <scheme val="minor"/>
    </font>
    <font>
      <b/>
      <sz val="12"/>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sz val="6"/>
      <name val="ＭＳ Ｐゴシック"/>
      <family val="3"/>
      <charset val="128"/>
      <scheme val="minor"/>
    </font>
    <font>
      <sz val="6"/>
      <color rgb="FFFF0000"/>
      <name val="ＭＳ Ｐゴシック"/>
      <family val="3"/>
      <charset val="128"/>
      <scheme val="minor"/>
    </font>
    <font>
      <sz val="10"/>
      <color rgb="FFFF0000"/>
      <name val="ＭＳ Ｐゴシック"/>
      <family val="2"/>
      <charset val="128"/>
      <scheme val="minor"/>
    </font>
    <font>
      <sz val="9"/>
      <color rgb="FFFF0000"/>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11"/>
      <color rgb="FF000000"/>
      <name val="ＭＳ Ｐ明朝"/>
      <family val="1"/>
      <charset val="128"/>
    </font>
    <font>
      <sz val="10"/>
      <color theme="1"/>
      <name val="ＭＳ Ｐゴシック"/>
      <family val="2"/>
      <charset val="128"/>
      <scheme val="minor"/>
    </font>
    <font>
      <b/>
      <sz val="9"/>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sz val="10"/>
      <color rgb="FF000000"/>
      <name val="ＭＳ Ｐ明朝"/>
      <family val="1"/>
      <charset val="128"/>
    </font>
    <font>
      <b/>
      <sz val="14"/>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u/>
      <sz val="1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b/>
      <sz val="8"/>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sz val="8"/>
      <name val="ＭＳ Ｐゴシック"/>
      <family val="3"/>
      <charset val="128"/>
      <scheme val="minor"/>
    </font>
    <font>
      <sz val="6"/>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0"/>
      <color rgb="FFFF0000"/>
      <name val="ＭＳ Ｐゴシック"/>
      <family val="2"/>
      <charset val="128"/>
      <scheme val="minor"/>
    </font>
    <font>
      <sz val="10"/>
      <color rgb="FF0000FF"/>
      <name val="ＭＳ Ｐゴシック"/>
      <family val="3"/>
      <charset val="128"/>
      <scheme val="minor"/>
    </font>
    <font>
      <sz val="10"/>
      <name val="ＭＳ Ｐゴシック"/>
      <family val="3"/>
      <charset val="128"/>
      <scheme val="minor"/>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39994506668294322"/>
        <bgColor indexed="64"/>
      </patternFill>
    </fill>
    <fill>
      <patternFill patternType="solid">
        <fgColor theme="6" tint="0.79998168889431442"/>
        <bgColor indexed="64"/>
      </patternFill>
    </fill>
    <fill>
      <patternFill patternType="solid">
        <fgColor theme="4" tint="0.79998168889431442"/>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right/>
      <top/>
      <bottom style="hair">
        <color auto="1"/>
      </bottom>
      <diagonal/>
    </border>
    <border>
      <left/>
      <right/>
      <top style="hair">
        <color auto="1"/>
      </top>
      <bottom/>
      <diagonal/>
    </border>
    <border>
      <left/>
      <right style="thin">
        <color indexed="64"/>
      </right>
      <top/>
      <bottom style="hair">
        <color auto="1"/>
      </bottom>
      <diagonal/>
    </border>
    <border>
      <left/>
      <right style="thin">
        <color indexed="64"/>
      </right>
      <top style="hair">
        <color auto="1"/>
      </top>
      <bottom/>
      <diagonal/>
    </border>
    <border>
      <left/>
      <right/>
      <top style="double">
        <color indexed="64"/>
      </top>
      <bottom/>
      <diagonal/>
    </border>
    <border>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style="thin">
        <color auto="1"/>
      </right>
      <top style="thick">
        <color auto="1"/>
      </top>
      <bottom style="thin">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style="thick">
        <color auto="1"/>
      </right>
      <top/>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n">
        <color auto="1"/>
      </right>
      <top style="thick">
        <color auto="1"/>
      </top>
      <bottom/>
      <diagonal/>
    </border>
    <border>
      <left style="thin">
        <color indexed="64"/>
      </left>
      <right style="thick">
        <color indexed="64"/>
      </right>
      <top style="thick">
        <color indexed="64"/>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right style="medium">
        <color indexed="64"/>
      </right>
      <top style="medium">
        <color indexed="64"/>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n">
        <color auto="1"/>
      </right>
      <top/>
      <bottom style="thin">
        <color auto="1"/>
      </bottom>
      <diagonal/>
    </border>
    <border diagonalUp="1">
      <left style="thick">
        <color auto="1"/>
      </left>
      <right style="thin">
        <color auto="1"/>
      </right>
      <top style="thin">
        <color auto="1"/>
      </top>
      <bottom style="thin">
        <color auto="1"/>
      </bottom>
      <diagonal style="thin">
        <color auto="1"/>
      </diagonal>
    </border>
    <border>
      <left/>
      <right style="thin">
        <color auto="1"/>
      </right>
      <top style="thick">
        <color auto="1"/>
      </top>
      <bottom style="thin">
        <color auto="1"/>
      </bottom>
      <diagonal/>
    </border>
    <border>
      <left/>
      <right style="thick">
        <color auto="1"/>
      </right>
      <top/>
      <bottom style="thin">
        <color auto="1"/>
      </bottom>
      <diagonal/>
    </border>
    <border>
      <left style="thick">
        <color auto="1"/>
      </left>
      <right/>
      <top style="thick">
        <color auto="1"/>
      </top>
      <bottom style="thin">
        <color indexed="64"/>
      </bottom>
      <diagonal/>
    </border>
    <border>
      <left/>
      <right/>
      <top style="thick">
        <color auto="1"/>
      </top>
      <bottom style="thin">
        <color indexed="64"/>
      </bottom>
      <diagonal/>
    </border>
  </borders>
  <cellStyleXfs count="2">
    <xf numFmtId="0" fontId="0" fillId="0" borderId="0">
      <alignment vertical="center"/>
    </xf>
    <xf numFmtId="0" fontId="36" fillId="0" borderId="0">
      <alignment vertical="center" shrinkToFit="1"/>
    </xf>
  </cellStyleXfs>
  <cellXfs count="737">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xf>
    <xf numFmtId="0" fontId="7" fillId="0" borderId="0" xfId="0" applyFont="1" applyAlignment="1"/>
    <xf numFmtId="0" fontId="8" fillId="0" borderId="0" xfId="0" applyFont="1" applyAlignment="1"/>
    <xf numFmtId="0" fontId="3" fillId="0" borderId="7" xfId="0" applyFont="1" applyBorder="1">
      <alignment vertical="center"/>
    </xf>
    <xf numFmtId="0" fontId="3" fillId="0" borderId="0" xfId="0" applyFont="1" applyBorder="1" applyAlignment="1">
      <alignment horizontal="center" vertical="center"/>
    </xf>
    <xf numFmtId="0" fontId="17" fillId="0" borderId="0" xfId="0" applyFont="1">
      <alignment vertical="center"/>
    </xf>
    <xf numFmtId="0" fontId="3" fillId="0" borderId="0" xfId="0" applyFont="1" applyFill="1" applyBorder="1" applyAlignment="1">
      <alignment horizontal="center" vertical="center"/>
    </xf>
    <xf numFmtId="0" fontId="18" fillId="0" borderId="0" xfId="0" applyFont="1" applyAlignment="1">
      <alignment vertical="center"/>
    </xf>
    <xf numFmtId="0" fontId="20" fillId="0" borderId="0" xfId="0" applyFont="1" applyAlignment="1">
      <alignment horizontal="right"/>
    </xf>
    <xf numFmtId="0" fontId="21" fillId="0" borderId="0" xfId="0" applyFont="1" applyAlignment="1"/>
    <xf numFmtId="0" fontId="11" fillId="0" borderId="0" xfId="0" applyFont="1">
      <alignment vertical="center"/>
    </xf>
    <xf numFmtId="0" fontId="11" fillId="0" borderId="0" xfId="0" applyFont="1" applyAlignment="1"/>
    <xf numFmtId="0" fontId="3" fillId="0" borderId="0" xfId="0" applyFont="1" applyAlignment="1"/>
    <xf numFmtId="0" fontId="6" fillId="0" borderId="0" xfId="0" applyFont="1" applyAlignment="1">
      <alignment vertical="center"/>
    </xf>
    <xf numFmtId="0" fontId="3" fillId="0" borderId="0" xfId="0" applyFont="1" applyBorder="1">
      <alignment vertical="center"/>
    </xf>
    <xf numFmtId="0" fontId="6" fillId="0" borderId="0" xfId="0" applyFont="1" applyBorder="1" applyAlignment="1">
      <alignment horizontal="right" vertical="center"/>
    </xf>
    <xf numFmtId="0" fontId="3" fillId="0" borderId="11" xfId="0" applyFont="1" applyBorder="1">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Border="1" applyAlignment="1">
      <alignment vertical="center" shrinkToFit="1"/>
    </xf>
    <xf numFmtId="0" fontId="3" fillId="0" borderId="24" xfId="0" applyFont="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15" fillId="0" borderId="0" xfId="0" applyFont="1">
      <alignment vertical="center"/>
    </xf>
    <xf numFmtId="0" fontId="11"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15" xfId="0" applyFont="1" applyBorder="1" applyAlignment="1">
      <alignment vertical="center" shrinkToFit="1"/>
    </xf>
    <xf numFmtId="0" fontId="3" fillId="0" borderId="14" xfId="0" applyFont="1" applyBorder="1" applyAlignment="1">
      <alignment vertical="center" shrinkToFit="1"/>
    </xf>
    <xf numFmtId="0" fontId="11" fillId="0" borderId="15" xfId="0" applyFont="1" applyBorder="1" applyAlignment="1">
      <alignment vertical="center" shrinkToFit="1"/>
    </xf>
    <xf numFmtId="0" fontId="3" fillId="0" borderId="8" xfId="0" applyFont="1" applyBorder="1" applyAlignment="1">
      <alignment vertical="center" shrinkToFit="1"/>
    </xf>
    <xf numFmtId="0" fontId="3" fillId="0" borderId="8" xfId="0" applyFont="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0" xfId="0" applyFont="1" applyBorder="1" applyAlignment="1">
      <alignment horizontal="center" vertical="center" shrinkToFit="1"/>
    </xf>
    <xf numFmtId="0" fontId="0" fillId="0" borderId="0" xfId="0" applyBorder="1">
      <alignment vertical="center"/>
    </xf>
    <xf numFmtId="0" fontId="0" fillId="0" borderId="15" xfId="0" applyBorder="1">
      <alignment vertical="center"/>
    </xf>
    <xf numFmtId="0" fontId="0" fillId="0" borderId="8" xfId="0" applyBorder="1">
      <alignment vertical="center"/>
    </xf>
    <xf numFmtId="0" fontId="0" fillId="0" borderId="13" xfId="0" applyBorder="1">
      <alignment vertical="center"/>
    </xf>
    <xf numFmtId="0" fontId="3" fillId="0" borderId="8" xfId="0" applyFont="1" applyBorder="1">
      <alignment vertical="center"/>
    </xf>
    <xf numFmtId="0" fontId="3" fillId="0" borderId="14"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7" xfId="0" applyFont="1" applyBorder="1" applyAlignment="1">
      <alignment vertical="center" shrinkToFit="1"/>
    </xf>
    <xf numFmtId="0" fontId="0" fillId="0" borderId="7" xfId="0" applyBorder="1">
      <alignment vertical="center"/>
    </xf>
    <xf numFmtId="0" fontId="0" fillId="0" borderId="11" xfId="0" applyBorder="1">
      <alignment vertical="center"/>
    </xf>
    <xf numFmtId="0" fontId="3" fillId="0" borderId="31" xfId="0" applyFont="1" applyBorder="1" applyAlignment="1">
      <alignment horizontal="center" vertical="center"/>
    </xf>
    <xf numFmtId="0" fontId="3" fillId="0" borderId="3" xfId="0" applyFont="1" applyBorder="1" applyAlignment="1">
      <alignment vertical="center"/>
    </xf>
    <xf numFmtId="0" fontId="15" fillId="0" borderId="0" xfId="0" applyFont="1" applyAlignment="1"/>
    <xf numFmtId="0" fontId="15" fillId="0" borderId="0" xfId="0" applyFont="1" applyBorder="1" applyAlignment="1">
      <alignment horizontal="left" vertical="top"/>
    </xf>
    <xf numFmtId="0" fontId="3" fillId="0" borderId="0" xfId="0" applyFont="1" applyAlignment="1">
      <alignment horizontal="right" vertical="center"/>
    </xf>
    <xf numFmtId="0" fontId="10" fillId="0" borderId="0" xfId="0" applyFont="1" applyAlignment="1"/>
    <xf numFmtId="0" fontId="10" fillId="0" borderId="0" xfId="0" applyFont="1">
      <alignment vertical="center"/>
    </xf>
    <xf numFmtId="0" fontId="2" fillId="0" borderId="0" xfId="0" applyFont="1" applyBorder="1">
      <alignment vertical="center"/>
    </xf>
    <xf numFmtId="0" fontId="26" fillId="0" borderId="0" xfId="0" applyFont="1" applyAlignment="1">
      <alignment horizontal="left"/>
    </xf>
    <xf numFmtId="0" fontId="3" fillId="0" borderId="0" xfId="0" applyFont="1" applyFill="1">
      <alignment vertical="center"/>
    </xf>
    <xf numFmtId="0" fontId="3" fillId="0" borderId="0" xfId="0" applyFont="1" applyFill="1" applyBorder="1" applyAlignment="1">
      <alignment horizontal="center" vertical="center" shrinkToFit="1"/>
    </xf>
    <xf numFmtId="0" fontId="3" fillId="0" borderId="15" xfId="0" applyFont="1" applyBorder="1">
      <alignment vertical="center"/>
    </xf>
    <xf numFmtId="0" fontId="3" fillId="0" borderId="13" xfId="0" applyFont="1" applyBorder="1">
      <alignment vertical="center"/>
    </xf>
    <xf numFmtId="0" fontId="11" fillId="0" borderId="6" xfId="0" applyFont="1" applyBorder="1">
      <alignment vertical="center"/>
    </xf>
    <xf numFmtId="0" fontId="3" fillId="0" borderId="6" xfId="0" applyFont="1" applyBorder="1">
      <alignment vertical="center"/>
    </xf>
    <xf numFmtId="0" fontId="0" fillId="0" borderId="6"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shrinkToFit="1"/>
    </xf>
    <xf numFmtId="176" fontId="16" fillId="0" borderId="0" xfId="0" applyNumberFormat="1" applyFont="1" applyBorder="1" applyAlignment="1">
      <alignment shrinkToFit="1"/>
    </xf>
    <xf numFmtId="0" fontId="3" fillId="0" borderId="0" xfId="0" applyFont="1" applyBorder="1" applyAlignment="1">
      <alignment vertical="center" wrapText="1"/>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48" xfId="0" applyFont="1" applyBorder="1" applyAlignment="1">
      <alignment horizontal="left" vertical="center"/>
    </xf>
    <xf numFmtId="0" fontId="22" fillId="0" borderId="8" xfId="0" applyFont="1" applyBorder="1" applyAlignment="1"/>
    <xf numFmtId="0" fontId="22" fillId="0" borderId="0" xfId="0" applyFont="1" applyBorder="1" applyAlignment="1"/>
    <xf numFmtId="0" fontId="29" fillId="0" borderId="0" xfId="0" applyFont="1" applyAlignment="1">
      <alignment horizontal="right" vertical="top"/>
    </xf>
    <xf numFmtId="181" fontId="2" fillId="0" borderId="1" xfId="0" applyNumberFormat="1" applyFont="1" applyBorder="1" applyAlignment="1">
      <alignment horizontal="center" vertical="center"/>
    </xf>
    <xf numFmtId="0" fontId="22" fillId="0" borderId="0" xfId="0" applyFont="1" applyBorder="1" applyAlignment="1">
      <alignment wrapText="1"/>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3" fillId="0" borderId="7" xfId="0" applyFont="1" applyBorder="1" applyAlignment="1">
      <alignment horizontal="center" wrapText="1"/>
    </xf>
    <xf numFmtId="0" fontId="3" fillId="0" borderId="60" xfId="0" applyFont="1" applyBorder="1" applyAlignment="1">
      <alignment horizont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3" fillId="0" borderId="5" xfId="0" applyFont="1" applyBorder="1" applyAlignment="1">
      <alignment horizontal="center" vertical="center"/>
    </xf>
    <xf numFmtId="0" fontId="23" fillId="0" borderId="0" xfId="0" applyFont="1" applyAlignment="1">
      <alignment vertical="top" wrapText="1"/>
    </xf>
    <xf numFmtId="180" fontId="28" fillId="0" borderId="0" xfId="0" applyNumberFormat="1" applyFont="1" applyBorder="1" applyAlignment="1">
      <alignment horizontal="center" vertical="center"/>
    </xf>
    <xf numFmtId="181" fontId="28" fillId="0" borderId="0" xfId="0" applyNumberFormat="1" applyFont="1" applyBorder="1" applyAlignment="1">
      <alignment horizontal="center" vertical="center"/>
    </xf>
    <xf numFmtId="0" fontId="11" fillId="0" borderId="0" xfId="0" applyFont="1" applyBorder="1" applyAlignment="1">
      <alignment vertical="center" wrapText="1"/>
    </xf>
    <xf numFmtId="181" fontId="19" fillId="0" borderId="53" xfId="0" applyNumberFormat="1" applyFont="1" applyBorder="1" applyAlignment="1">
      <alignment horizontal="center" vertical="center"/>
    </xf>
    <xf numFmtId="181" fontId="19" fillId="0" borderId="21" xfId="0" applyNumberFormat="1" applyFont="1" applyBorder="1" applyAlignment="1">
      <alignment horizontal="center" vertical="center" wrapText="1"/>
    </xf>
    <xf numFmtId="181" fontId="19" fillId="0" borderId="22" xfId="0" applyNumberFormat="1" applyFont="1" applyBorder="1" applyAlignment="1">
      <alignment horizontal="center" vertical="center" wrapText="1"/>
    </xf>
    <xf numFmtId="180" fontId="3" fillId="0" borderId="0"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0" fillId="0" borderId="8" xfId="0" applyFont="1" applyBorder="1" applyAlignment="1"/>
    <xf numFmtId="0" fontId="10" fillId="0" borderId="0" xfId="0" applyFont="1" applyBorder="1" applyAlignment="1"/>
    <xf numFmtId="177" fontId="3"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30" fillId="0" borderId="0" xfId="0" applyFont="1">
      <alignment vertical="center"/>
    </xf>
    <xf numFmtId="0" fontId="32" fillId="0" borderId="0" xfId="0" applyFont="1">
      <alignment vertical="center"/>
    </xf>
    <xf numFmtId="181" fontId="28" fillId="0" borderId="6" xfId="0" applyNumberFormat="1" applyFont="1" applyBorder="1" applyAlignment="1">
      <alignment vertical="center"/>
    </xf>
    <xf numFmtId="0" fontId="3" fillId="0" borderId="8" xfId="0" applyFont="1" applyBorder="1" applyAlignment="1">
      <alignment horizontal="center" vertical="center" shrinkToFit="1"/>
    </xf>
    <xf numFmtId="0" fontId="26" fillId="0" borderId="0" xfId="0" applyFont="1">
      <alignment vertical="center"/>
    </xf>
    <xf numFmtId="0" fontId="11" fillId="0" borderId="0" xfId="0" applyFont="1" applyBorder="1" applyAlignment="1">
      <alignment horizontal="right" vertical="center"/>
    </xf>
    <xf numFmtId="180" fontId="2" fillId="0" borderId="1" xfId="0" applyNumberFormat="1" applyFont="1" applyBorder="1" applyAlignment="1">
      <alignment horizontal="center" vertical="center"/>
    </xf>
    <xf numFmtId="0" fontId="33" fillId="0" borderId="0" xfId="0" applyFont="1" applyAlignment="1"/>
    <xf numFmtId="0" fontId="34" fillId="0" borderId="0" xfId="0" applyFont="1" applyAlignment="1"/>
    <xf numFmtId="0" fontId="17" fillId="0" borderId="0" xfId="0" applyFont="1" applyAlignment="1"/>
    <xf numFmtId="0" fontId="35" fillId="0" borderId="0" xfId="0" applyFont="1" applyAlignment="1"/>
    <xf numFmtId="0" fontId="11" fillId="0" borderId="61" xfId="0" applyFont="1" applyBorder="1" applyAlignment="1">
      <alignment horizontal="center" vertical="top" wrapText="1"/>
    </xf>
    <xf numFmtId="0" fontId="11" fillId="0" borderId="15" xfId="0" quotePrefix="1" applyFont="1" applyBorder="1" applyAlignment="1">
      <alignment horizontal="center" vertical="top" wrapText="1"/>
    </xf>
    <xf numFmtId="0" fontId="3" fillId="0" borderId="64"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4" fillId="0" borderId="0" xfId="0" applyFont="1" applyBorder="1" applyAlignment="1">
      <alignment horizontal="left" vertical="top" wrapText="1"/>
    </xf>
    <xf numFmtId="0" fontId="3" fillId="0" borderId="0" xfId="0" applyFont="1" applyBorder="1" applyAlignment="1">
      <alignment horizontal="right" wrapText="1"/>
    </xf>
    <xf numFmtId="0" fontId="3" fillId="0" borderId="0" xfId="0" applyFont="1" applyAlignment="1">
      <alignment horizontal="right" wrapText="1"/>
    </xf>
    <xf numFmtId="0" fontId="2" fillId="0" borderId="1" xfId="0" applyFont="1" applyBorder="1">
      <alignment vertical="center"/>
    </xf>
    <xf numFmtId="0" fontId="24" fillId="0" borderId="0" xfId="0" applyFont="1" applyAlignment="1"/>
    <xf numFmtId="0" fontId="24" fillId="0" borderId="0" xfId="0" applyFont="1">
      <alignment vertical="center"/>
    </xf>
    <xf numFmtId="0" fontId="39" fillId="0" borderId="0" xfId="0" applyFont="1" applyAlignment="1"/>
    <xf numFmtId="0" fontId="40" fillId="0" borderId="0" xfId="0" applyFont="1" applyAlignment="1"/>
    <xf numFmtId="0" fontId="24" fillId="0" borderId="0" xfId="0" applyFont="1" applyAlignment="1">
      <alignment horizontal="right"/>
    </xf>
    <xf numFmtId="0" fontId="41" fillId="0" borderId="0" xfId="0" applyFont="1" applyAlignment="1"/>
    <xf numFmtId="0" fontId="24" fillId="0" borderId="0" xfId="0" applyFont="1" applyAlignment="1">
      <alignment horizontal="right" shrinkToFit="1"/>
    </xf>
    <xf numFmtId="0" fontId="11" fillId="0" borderId="69" xfId="0" applyFont="1" applyBorder="1" applyAlignment="1">
      <alignment horizontal="center" vertical="center"/>
    </xf>
    <xf numFmtId="0" fontId="11" fillId="0" borderId="74" xfId="0" applyFont="1" applyBorder="1" applyAlignment="1">
      <alignment horizontal="center" vertical="center"/>
    </xf>
    <xf numFmtId="181" fontId="19" fillId="0" borderId="75" xfId="0" applyNumberFormat="1" applyFont="1" applyBorder="1" applyAlignment="1">
      <alignment horizontal="center" vertical="center"/>
    </xf>
    <xf numFmtId="181" fontId="19" fillId="0" borderId="76" xfId="0" applyNumberFormat="1" applyFont="1" applyBorder="1" applyAlignment="1">
      <alignment horizontal="center" vertical="center" wrapText="1"/>
    </xf>
    <xf numFmtId="181" fontId="19" fillId="0" borderId="77" xfId="0" applyNumberFormat="1" applyFont="1" applyBorder="1" applyAlignment="1">
      <alignment horizontal="center" vertical="center" wrapText="1"/>
    </xf>
    <xf numFmtId="0" fontId="26" fillId="0" borderId="0" xfId="0" applyFont="1" applyFill="1" applyAlignment="1"/>
    <xf numFmtId="0" fontId="26" fillId="0" borderId="0" xfId="0" applyFont="1" applyFill="1" applyAlignment="1">
      <alignment horizontal="right"/>
    </xf>
    <xf numFmtId="0" fontId="3" fillId="0" borderId="10" xfId="0" applyFont="1" applyFill="1" applyBorder="1" applyAlignment="1">
      <alignment horizontal="center" shrinkToFit="1"/>
    </xf>
    <xf numFmtId="0" fontId="3" fillId="0" borderId="11" xfId="0" applyFont="1" applyFill="1" applyBorder="1" applyAlignment="1">
      <alignment horizontal="center" shrinkToFit="1"/>
    </xf>
    <xf numFmtId="0" fontId="3" fillId="0" borderId="7"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5" xfId="0" applyFont="1" applyFill="1" applyBorder="1">
      <alignment vertical="center"/>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11" fillId="0" borderId="0" xfId="0" applyFont="1" applyFill="1" applyBorder="1" applyAlignment="1">
      <alignment vertical="center" shrinkToFit="1"/>
    </xf>
    <xf numFmtId="0" fontId="11" fillId="0" borderId="15" xfId="0" applyFont="1" applyFill="1" applyBorder="1" applyAlignment="1">
      <alignment vertical="center" shrinkToFit="1"/>
    </xf>
    <xf numFmtId="0" fontId="11" fillId="0" borderId="6" xfId="0" applyFont="1" applyFill="1" applyBorder="1">
      <alignment vertical="center"/>
    </xf>
    <xf numFmtId="0" fontId="3" fillId="0" borderId="6" xfId="0" applyFont="1" applyFill="1" applyBorder="1">
      <alignment vertical="center"/>
    </xf>
    <xf numFmtId="0" fontId="3" fillId="0" borderId="0" xfId="0" applyFont="1" applyFill="1" applyBorder="1">
      <alignment vertical="center"/>
    </xf>
    <xf numFmtId="0" fontId="3" fillId="0" borderId="14" xfId="0" applyFont="1" applyBorder="1" applyAlignment="1">
      <alignment wrapText="1" shrinkToFit="1"/>
    </xf>
    <xf numFmtId="0" fontId="3" fillId="0" borderId="15" xfId="0" applyFont="1" applyBorder="1" applyAlignment="1">
      <alignment wrapText="1" shrinkToFit="1"/>
    </xf>
    <xf numFmtId="0" fontId="3" fillId="0" borderId="14" xfId="0" applyFont="1" applyBorder="1" applyAlignment="1">
      <alignment vertical="top" shrinkToFit="1"/>
    </xf>
    <xf numFmtId="0" fontId="3" fillId="0" borderId="15" xfId="0" applyFont="1" applyBorder="1" applyAlignment="1">
      <alignment vertical="top" shrinkToFit="1"/>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3" fillId="0" borderId="0" xfId="0" applyFont="1" applyBorder="1" applyAlignment="1"/>
    <xf numFmtId="0" fontId="17" fillId="0" borderId="0" xfId="0" applyFont="1" applyBorder="1">
      <alignment vertical="center"/>
    </xf>
    <xf numFmtId="0" fontId="3" fillId="0" borderId="0" xfId="0" applyFont="1" applyBorder="1" applyAlignment="1">
      <alignment horizontal="right"/>
    </xf>
    <xf numFmtId="0" fontId="7" fillId="0" borderId="0" xfId="0" applyFont="1" applyBorder="1" applyAlignment="1"/>
    <xf numFmtId="0" fontId="15" fillId="0" borderId="0" xfId="0" applyFont="1" applyBorder="1" applyAlignment="1"/>
    <xf numFmtId="0" fontId="3" fillId="0" borderId="0" xfId="0" applyFont="1" applyBorder="1" applyAlignment="1">
      <alignment horizontal="right" vertical="center"/>
    </xf>
    <xf numFmtId="0" fontId="26" fillId="0" borderId="0" xfId="0" applyFont="1" applyBorder="1">
      <alignment vertical="center"/>
    </xf>
    <xf numFmtId="0" fontId="11" fillId="0" borderId="0" xfId="0" applyFont="1" applyBorder="1">
      <alignment vertical="center"/>
    </xf>
    <xf numFmtId="0" fontId="6" fillId="0" borderId="0" xfId="0" applyFont="1" applyBorder="1">
      <alignment vertical="center"/>
    </xf>
    <xf numFmtId="0" fontId="32" fillId="0" borderId="0" xfId="0" applyFont="1" applyBorder="1">
      <alignment vertical="center"/>
    </xf>
    <xf numFmtId="0" fontId="3" fillId="0" borderId="0" xfId="0" applyFont="1" applyFill="1" applyBorder="1" applyAlignment="1">
      <alignment horizontal="center" shrinkToFit="1"/>
    </xf>
    <xf numFmtId="0" fontId="3" fillId="0" borderId="0" xfId="0" applyFont="1" applyBorder="1" applyAlignment="1">
      <alignment wrapText="1" shrinkToFit="1"/>
    </xf>
    <xf numFmtId="0" fontId="3" fillId="0" borderId="0" xfId="0" applyFont="1" applyBorder="1" applyAlignment="1">
      <alignment vertical="top" shrinkToFit="1"/>
    </xf>
    <xf numFmtId="0" fontId="3" fillId="0" borderId="0" xfId="0" applyFont="1" applyFill="1" applyBorder="1" applyAlignment="1">
      <alignment horizontal="left" vertical="center"/>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0" xfId="0" quotePrefix="1" applyFont="1">
      <alignment vertical="center"/>
    </xf>
    <xf numFmtId="0" fontId="2" fillId="0" borderId="1" xfId="0" applyFont="1" applyBorder="1" applyAlignment="1">
      <alignment horizontal="center" vertical="center"/>
    </xf>
    <xf numFmtId="0" fontId="24" fillId="0" borderId="0" xfId="0" applyFont="1" applyBorder="1" applyAlignment="1">
      <alignment horizontal="left"/>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Border="1" applyAlignment="1">
      <alignment vertical="center"/>
    </xf>
    <xf numFmtId="0" fontId="15" fillId="0" borderId="0" xfId="0" applyFont="1" applyAlignment="1">
      <alignment vertical="top"/>
    </xf>
    <xf numFmtId="0" fontId="45" fillId="0" borderId="0" xfId="0" applyFont="1" applyBorder="1" applyAlignment="1"/>
    <xf numFmtId="183" fontId="24" fillId="0" borderId="1" xfId="0" applyNumberFormat="1" applyFont="1" applyBorder="1" applyAlignment="1">
      <alignment horizontal="right" vertical="center"/>
    </xf>
    <xf numFmtId="0" fontId="38" fillId="0" borderId="0" xfId="0" applyFont="1" applyBorder="1" applyAlignment="1">
      <alignment vertical="top" wrapText="1"/>
    </xf>
    <xf numFmtId="0" fontId="38" fillId="0" borderId="0" xfId="0" applyFont="1" applyBorder="1" applyAlignment="1">
      <alignment vertical="top" shrinkToFit="1"/>
    </xf>
    <xf numFmtId="0" fontId="2" fillId="0" borderId="1" xfId="0" applyFont="1" applyBorder="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8" fillId="0" borderId="0" xfId="0" applyFont="1" applyAlignment="1">
      <alignment horizontal="right"/>
    </xf>
    <xf numFmtId="0" fontId="49" fillId="0" borderId="0" xfId="0" applyFont="1" applyAlignment="1"/>
    <xf numFmtId="0" fontId="50" fillId="0" borderId="0" xfId="0" applyFont="1" applyAlignment="1"/>
    <xf numFmtId="0" fontId="48" fillId="0" borderId="0" xfId="0" applyFont="1" applyFill="1" applyBorder="1" applyAlignment="1">
      <alignment horizontal="right"/>
    </xf>
    <xf numFmtId="0" fontId="49" fillId="0" borderId="0" xfId="0" applyFont="1" applyFill="1" applyBorder="1" applyAlignment="1"/>
    <xf numFmtId="0" fontId="51" fillId="0" borderId="0" xfId="0" applyFont="1" applyAlignment="1">
      <alignment horizontal="left"/>
    </xf>
    <xf numFmtId="0" fontId="52" fillId="0" borderId="0" xfId="0" applyFont="1" applyAlignment="1">
      <alignment horizontal="right" vertical="center"/>
    </xf>
    <xf numFmtId="0" fontId="52" fillId="0" borderId="0" xfId="0" applyFont="1" applyFill="1" applyBorder="1" applyAlignment="1">
      <alignment horizontal="center" vertical="center" shrinkToFit="1"/>
    </xf>
    <xf numFmtId="0" fontId="53" fillId="8" borderId="0" xfId="0" applyFont="1" applyFill="1">
      <alignment vertical="center"/>
    </xf>
    <xf numFmtId="0" fontId="54" fillId="0" borderId="0" xfId="0" applyFont="1" applyFill="1" applyBorder="1" applyAlignment="1">
      <alignment horizontal="left" vertical="center"/>
    </xf>
    <xf numFmtId="0" fontId="51" fillId="0" borderId="0" xfId="0" applyFont="1" applyFill="1" applyBorder="1" applyAlignment="1">
      <alignment horizontal="left"/>
    </xf>
    <xf numFmtId="0" fontId="52" fillId="0" borderId="0" xfId="0" applyFont="1" applyFill="1" applyBorder="1" applyAlignment="1">
      <alignment horizontal="right" vertical="center"/>
    </xf>
    <xf numFmtId="0" fontId="54" fillId="0" borderId="0" xfId="0" applyFont="1" applyAlignment="1">
      <alignment horizontal="left" vertical="center"/>
    </xf>
    <xf numFmtId="0" fontId="55" fillId="0" borderId="0" xfId="0" applyFont="1" applyAlignment="1"/>
    <xf numFmtId="0" fontId="52" fillId="0" borderId="0" xfId="0" applyFont="1" applyFill="1" applyBorder="1" applyAlignment="1">
      <alignment vertical="center" shrinkToFit="1"/>
    </xf>
    <xf numFmtId="0" fontId="51" fillId="0" borderId="0" xfId="0" applyFont="1" applyAlignment="1">
      <alignment vertical="center"/>
    </xf>
    <xf numFmtId="0" fontId="56" fillId="0" borderId="0" xfId="0" applyFont="1">
      <alignment vertical="center"/>
    </xf>
    <xf numFmtId="0" fontId="48" fillId="0" borderId="0" xfId="0" applyFont="1" applyAlignment="1"/>
    <xf numFmtId="0" fontId="47" fillId="0" borderId="0" xfId="0" applyFont="1" applyAlignment="1">
      <alignment vertical="center" shrinkToFit="1"/>
    </xf>
    <xf numFmtId="0" fontId="47" fillId="0" borderId="1" xfId="0" applyFont="1" applyBorder="1" applyAlignment="1">
      <alignment horizontal="center" vertical="center" textRotation="255" wrapText="1"/>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2" xfId="0" applyFont="1" applyBorder="1" applyAlignment="1">
      <alignment horizontal="center" vertical="center" textRotation="255" wrapText="1"/>
    </xf>
    <xf numFmtId="0" fontId="47" fillId="0" borderId="3" xfId="0" applyFont="1" applyBorder="1" applyAlignment="1">
      <alignment horizontal="center" vertical="center" textRotation="255" wrapText="1"/>
    </xf>
    <xf numFmtId="0" fontId="52" fillId="0" borderId="3" xfId="0" applyFont="1" applyBorder="1" applyAlignment="1">
      <alignment horizontal="center" vertical="center" wrapText="1"/>
    </xf>
    <xf numFmtId="0" fontId="52" fillId="0" borderId="1" xfId="0" applyFont="1" applyBorder="1" applyAlignment="1">
      <alignment horizontal="center" vertical="center" wrapText="1"/>
    </xf>
    <xf numFmtId="0" fontId="47" fillId="0" borderId="0" xfId="0" applyFont="1" applyAlignment="1">
      <alignment vertical="center" wrapText="1"/>
    </xf>
    <xf numFmtId="0" fontId="47" fillId="0" borderId="9" xfId="0" applyFont="1" applyBorder="1" applyAlignment="1">
      <alignment horizontal="center" vertical="center" textRotation="255" wrapText="1"/>
    </xf>
    <xf numFmtId="0" fontId="57" fillId="0" borderId="0" xfId="0" applyFont="1" applyAlignment="1"/>
    <xf numFmtId="0" fontId="56" fillId="8" borderId="0" xfId="0" applyFont="1" applyFill="1" applyBorder="1">
      <alignment vertical="center"/>
    </xf>
    <xf numFmtId="0" fontId="57" fillId="8" borderId="78" xfId="0" applyFont="1" applyFill="1" applyBorder="1" applyAlignment="1">
      <alignment horizontal="left"/>
    </xf>
    <xf numFmtId="0" fontId="56" fillId="8" borderId="9" xfId="0" applyFont="1" applyFill="1" applyBorder="1">
      <alignment vertical="center"/>
    </xf>
    <xf numFmtId="0" fontId="56" fillId="8" borderId="79" xfId="0" applyFont="1" applyFill="1" applyBorder="1">
      <alignment vertical="center"/>
    </xf>
    <xf numFmtId="0" fontId="53" fillId="8" borderId="0" xfId="0" applyFont="1" applyFill="1" applyBorder="1" applyAlignment="1">
      <alignment horizontal="right" vertical="center"/>
    </xf>
    <xf numFmtId="0" fontId="56" fillId="8" borderId="0" xfId="0" applyFont="1" applyFill="1">
      <alignment vertical="center"/>
    </xf>
    <xf numFmtId="0" fontId="57" fillId="8" borderId="0" xfId="0" applyFont="1" applyFill="1" applyAlignment="1">
      <alignment horizontal="left"/>
    </xf>
    <xf numFmtId="0" fontId="57" fillId="0" borderId="0" xfId="0" applyFont="1" applyAlignment="1">
      <alignment vertical="center"/>
    </xf>
    <xf numFmtId="0" fontId="47" fillId="0" borderId="42" xfId="0" quotePrefix="1" applyFont="1" applyFill="1" applyBorder="1" applyAlignment="1">
      <alignment horizontal="center" vertical="center" shrinkToFit="1"/>
    </xf>
    <xf numFmtId="0" fontId="47" fillId="0" borderId="44" xfId="0" applyFont="1" applyFill="1" applyBorder="1" applyAlignment="1">
      <alignment vertical="center" shrinkToFit="1"/>
    </xf>
    <xf numFmtId="0" fontId="47" fillId="0" borderId="80" xfId="0" applyFont="1" applyFill="1" applyBorder="1" applyAlignment="1">
      <alignment horizontal="center" vertical="center" shrinkToFit="1"/>
    </xf>
    <xf numFmtId="0" fontId="47" fillId="0" borderId="9" xfId="0" applyFont="1" applyFill="1" applyBorder="1" applyAlignment="1">
      <alignment horizontal="center" vertical="center" shrinkToFit="1"/>
    </xf>
    <xf numFmtId="0" fontId="47" fillId="0" borderId="42" xfId="0" applyFont="1" applyFill="1" applyBorder="1" applyAlignment="1">
      <alignment horizontal="center" vertical="center" shrinkToFit="1"/>
    </xf>
    <xf numFmtId="182" fontId="47" fillId="0" borderId="44" xfId="0" applyNumberFormat="1" applyFont="1" applyFill="1" applyBorder="1" applyAlignment="1">
      <alignment horizontal="center" vertical="center" shrinkToFit="1"/>
    </xf>
    <xf numFmtId="182" fontId="47" fillId="0" borderId="45" xfId="0" applyNumberFormat="1" applyFont="1" applyFill="1" applyBorder="1" applyAlignment="1">
      <alignment horizontal="center" vertical="center" shrinkToFit="1"/>
    </xf>
    <xf numFmtId="0" fontId="47" fillId="0" borderId="1" xfId="0" quotePrefix="1" applyFont="1" applyFill="1" applyBorder="1" applyAlignment="1">
      <alignment horizontal="center" vertical="center" shrinkToFit="1"/>
    </xf>
    <xf numFmtId="0" fontId="47" fillId="0" borderId="2" xfId="0" applyFont="1" applyFill="1" applyBorder="1" applyAlignment="1">
      <alignment vertical="center" shrinkToFit="1"/>
    </xf>
    <xf numFmtId="0" fontId="47" fillId="0" borderId="64" xfId="0" applyFont="1" applyFill="1" applyBorder="1" applyAlignment="1">
      <alignment horizontal="center" vertical="center" shrinkToFit="1"/>
    </xf>
    <xf numFmtId="182" fontId="47" fillId="0" borderId="80" xfId="0" applyNumberFormat="1" applyFont="1" applyFill="1" applyBorder="1" applyAlignment="1">
      <alignment horizontal="center" vertical="center" shrinkToFit="1"/>
    </xf>
    <xf numFmtId="0" fontId="47" fillId="0" borderId="33" xfId="0" quotePrefix="1" applyFont="1" applyFill="1" applyBorder="1" applyAlignment="1">
      <alignment horizontal="center" vertical="center" shrinkToFit="1"/>
    </xf>
    <xf numFmtId="0" fontId="47" fillId="0" borderId="1" xfId="0" applyFont="1" applyFill="1" applyBorder="1" applyAlignment="1">
      <alignment vertical="center" shrinkToFit="1"/>
    </xf>
    <xf numFmtId="0" fontId="47" fillId="0" borderId="86" xfId="0" applyFont="1" applyFill="1" applyBorder="1" applyAlignment="1">
      <alignment horizontal="center" vertical="center" shrinkToFit="1"/>
    </xf>
    <xf numFmtId="0" fontId="47" fillId="0" borderId="83" xfId="0" applyFont="1" applyFill="1" applyBorder="1" applyAlignment="1">
      <alignment horizontal="center" vertical="center" shrinkToFit="1"/>
    </xf>
    <xf numFmtId="182" fontId="47" fillId="0" borderId="1" xfId="0" applyNumberFormat="1" applyFont="1" applyFill="1" applyBorder="1" applyAlignment="1">
      <alignment horizontal="center" vertical="center" shrinkToFit="1"/>
    </xf>
    <xf numFmtId="182" fontId="47" fillId="0" borderId="34" xfId="0" applyNumberFormat="1" applyFont="1" applyFill="1" applyBorder="1" applyAlignment="1">
      <alignment horizontal="center" vertical="center" shrinkToFit="1"/>
    </xf>
    <xf numFmtId="0" fontId="47" fillId="0" borderId="62" xfId="0" applyFont="1" applyFill="1" applyBorder="1" applyAlignment="1">
      <alignment horizontal="center" vertical="center" shrinkToFit="1"/>
    </xf>
    <xf numFmtId="0" fontId="47" fillId="0" borderId="33" xfId="0" applyFont="1" applyFill="1" applyBorder="1" applyAlignment="1">
      <alignment horizontal="center" vertical="center" shrinkToFit="1"/>
    </xf>
    <xf numFmtId="182" fontId="47" fillId="0" borderId="81" xfId="0" applyNumberFormat="1" applyFont="1" applyFill="1" applyBorder="1" applyAlignment="1">
      <alignment horizontal="center" vertical="center" shrinkToFit="1"/>
    </xf>
    <xf numFmtId="0" fontId="47" fillId="0" borderId="0" xfId="0" applyFont="1" applyAlignment="1"/>
    <xf numFmtId="0" fontId="47" fillId="0" borderId="0" xfId="0" applyFont="1" applyAlignment="1">
      <alignment horizontal="left" vertical="center" indent="1" shrinkToFit="1"/>
    </xf>
    <xf numFmtId="0" fontId="47" fillId="0" borderId="1" xfId="0" applyFont="1" applyBorder="1" applyAlignment="1">
      <alignment horizontal="center" vertical="center" shrinkToFit="1"/>
    </xf>
    <xf numFmtId="0" fontId="58" fillId="0" borderId="0" xfId="0" applyFont="1" applyAlignment="1">
      <alignment vertical="center"/>
    </xf>
    <xf numFmtId="0" fontId="58" fillId="0" borderId="0" xfId="0" applyFont="1" applyAlignment="1">
      <alignment vertical="center" shrinkToFit="1"/>
    </xf>
    <xf numFmtId="0" fontId="56" fillId="0" borderId="1" xfId="0" applyFont="1" applyBorder="1" applyAlignment="1">
      <alignment horizontal="center" vertical="center"/>
    </xf>
    <xf numFmtId="0" fontId="47" fillId="0" borderId="0" xfId="0" applyFont="1" applyAlignment="1">
      <alignment horizontal="right" vertical="center" shrinkToFit="1"/>
    </xf>
    <xf numFmtId="0" fontId="47" fillId="0" borderId="63" xfId="0" applyFont="1" applyFill="1" applyBorder="1" applyAlignment="1">
      <alignment horizontal="center" vertical="center" shrinkToFit="1"/>
    </xf>
    <xf numFmtId="0" fontId="47" fillId="0" borderId="46" xfId="0" applyFont="1" applyFill="1" applyBorder="1" applyAlignment="1">
      <alignment horizontal="center" vertical="center" shrinkToFit="1"/>
    </xf>
    <xf numFmtId="182" fontId="47" fillId="0" borderId="47" xfId="0" applyNumberFormat="1" applyFont="1" applyFill="1" applyBorder="1" applyAlignment="1">
      <alignment horizontal="center" vertical="center" shrinkToFit="1"/>
    </xf>
    <xf numFmtId="182" fontId="47" fillId="0" borderId="82" xfId="0" applyNumberFormat="1" applyFont="1" applyFill="1" applyBorder="1" applyAlignment="1">
      <alignment horizontal="center" vertical="center" shrinkToFit="1"/>
    </xf>
    <xf numFmtId="0" fontId="58" fillId="0" borderId="0" xfId="0" applyFont="1" applyAlignment="1">
      <alignment horizontal="left" vertical="center"/>
    </xf>
    <xf numFmtId="0" fontId="56" fillId="0" borderId="0" xfId="0" applyFont="1" applyFill="1" applyBorder="1">
      <alignment vertical="center"/>
    </xf>
    <xf numFmtId="0" fontId="60" fillId="0" borderId="0" xfId="0" applyFont="1">
      <alignment vertical="center"/>
    </xf>
    <xf numFmtId="0" fontId="47" fillId="0" borderId="1" xfId="0" applyFont="1" applyFill="1" applyBorder="1" applyAlignment="1">
      <alignment horizontal="center" vertical="center" shrinkToFit="1"/>
    </xf>
    <xf numFmtId="0" fontId="47" fillId="0" borderId="2" xfId="0" applyFont="1" applyFill="1" applyBorder="1" applyAlignment="1">
      <alignment horizontal="center" vertical="center" shrinkToFit="1"/>
    </xf>
    <xf numFmtId="182" fontId="47" fillId="0" borderId="3" xfId="0" applyNumberFormat="1" applyFont="1" applyFill="1" applyBorder="1" applyAlignment="1">
      <alignment horizontal="center" vertical="center" shrinkToFit="1"/>
    </xf>
    <xf numFmtId="0" fontId="47" fillId="0" borderId="1" xfId="0" applyFont="1" applyBorder="1" applyAlignment="1">
      <alignment vertical="center" shrinkToFit="1"/>
    </xf>
    <xf numFmtId="0" fontId="47" fillId="0" borderId="2" xfId="0" applyFont="1" applyBorder="1" applyAlignment="1">
      <alignment horizontal="center" vertical="center" shrinkToFit="1"/>
    </xf>
    <xf numFmtId="0" fontId="47" fillId="0" borderId="62" xfId="0" applyFont="1" applyBorder="1" applyAlignment="1">
      <alignment horizontal="center" vertical="center" shrinkToFit="1"/>
    </xf>
    <xf numFmtId="182" fontId="47" fillId="0" borderId="3" xfId="0" applyNumberFormat="1" applyFont="1" applyBorder="1" applyAlignment="1">
      <alignment horizontal="center" vertical="center" shrinkToFit="1"/>
    </xf>
    <xf numFmtId="182" fontId="47" fillId="0" borderId="1" xfId="0" applyNumberFormat="1" applyFont="1" applyBorder="1" applyAlignment="1">
      <alignment horizontal="center" vertical="center" shrinkToFit="1"/>
    </xf>
    <xf numFmtId="0" fontId="56" fillId="0" borderId="1" xfId="0" applyFont="1" applyFill="1" applyBorder="1" applyAlignment="1">
      <alignment horizontal="center" vertical="center"/>
    </xf>
    <xf numFmtId="0" fontId="47" fillId="0" borderId="46" xfId="0" quotePrefix="1" applyFont="1" applyFill="1" applyBorder="1" applyAlignment="1">
      <alignment horizontal="center" vertical="center" shrinkToFit="1"/>
    </xf>
    <xf numFmtId="0" fontId="47" fillId="0" borderId="47" xfId="0" applyFont="1" applyFill="1" applyBorder="1" applyAlignment="1">
      <alignment vertical="center" shrinkToFit="1"/>
    </xf>
    <xf numFmtId="0" fontId="47" fillId="0" borderId="82" xfId="0" applyFont="1" applyFill="1" applyBorder="1" applyAlignment="1">
      <alignment horizontal="center" vertical="center" shrinkToFit="1"/>
    </xf>
    <xf numFmtId="182" fontId="47" fillId="0" borderId="48" xfId="0" applyNumberFormat="1" applyFont="1" applyFill="1" applyBorder="1" applyAlignment="1">
      <alignment horizontal="center" vertical="center" shrinkToFit="1"/>
    </xf>
    <xf numFmtId="0" fontId="57" fillId="0" borderId="1" xfId="0" applyFont="1" applyBorder="1" applyAlignment="1">
      <alignment horizontal="center" vertical="center" shrinkToFit="1"/>
    </xf>
    <xf numFmtId="0" fontId="57" fillId="0" borderId="1" xfId="0" applyFont="1" applyBorder="1" applyAlignment="1">
      <alignment vertical="center" shrinkToFit="1"/>
    </xf>
    <xf numFmtId="0" fontId="57" fillId="0" borderId="10" xfId="0" applyFont="1" applyBorder="1" applyAlignment="1">
      <alignment horizontal="center" vertical="center" shrinkToFit="1"/>
    </xf>
    <xf numFmtId="0" fontId="57" fillId="0" borderId="62" xfId="0" applyFont="1" applyBorder="1" applyAlignment="1">
      <alignment horizontal="center" vertical="center" shrinkToFit="1"/>
    </xf>
    <xf numFmtId="182" fontId="57" fillId="0" borderId="3" xfId="0" applyNumberFormat="1" applyFont="1" applyBorder="1" applyAlignment="1">
      <alignment horizontal="center" vertical="center" shrinkToFit="1"/>
    </xf>
    <xf numFmtId="182" fontId="57" fillId="0" borderId="1" xfId="0" applyNumberFormat="1" applyFont="1" applyBorder="1" applyAlignment="1">
      <alignment horizontal="center" vertical="center" shrinkToFit="1"/>
    </xf>
    <xf numFmtId="0" fontId="57" fillId="0" borderId="2" xfId="0" applyFont="1" applyBorder="1" applyAlignment="1">
      <alignment horizontal="center" vertical="center" shrinkToFit="1"/>
    </xf>
    <xf numFmtId="0" fontId="47" fillId="0" borderId="0" xfId="0" applyFont="1" applyFill="1" applyBorder="1" applyAlignment="1">
      <alignment horizontal="left" vertical="center" indent="1" shrinkToFit="1"/>
    </xf>
    <xf numFmtId="0" fontId="47" fillId="0" borderId="0" xfId="0" applyFont="1" applyBorder="1" applyAlignment="1">
      <alignment vertical="center"/>
    </xf>
    <xf numFmtId="0" fontId="63" fillId="0" borderId="0" xfId="0" applyFont="1" applyBorder="1">
      <alignment vertical="center"/>
    </xf>
    <xf numFmtId="0" fontId="47" fillId="0" borderId="67" xfId="0" applyFont="1" applyBorder="1" applyAlignment="1">
      <alignment horizontal="center" vertical="center" shrinkToFit="1"/>
    </xf>
    <xf numFmtId="0" fontId="56" fillId="0" borderId="0" xfId="0" applyFont="1" applyBorder="1">
      <alignment vertical="center"/>
    </xf>
    <xf numFmtId="0" fontId="47" fillId="0" borderId="0" xfId="0" applyFont="1" applyBorder="1" applyAlignment="1">
      <alignment horizontal="left" vertical="center" indent="1" shrinkToFit="1"/>
    </xf>
    <xf numFmtId="0" fontId="47" fillId="0" borderId="0" xfId="0" applyFont="1" applyBorder="1" applyAlignment="1">
      <alignment horizontal="center" vertical="center" shrinkToFit="1"/>
    </xf>
    <xf numFmtId="0" fontId="57" fillId="0" borderId="0" xfId="0" applyFont="1" applyAlignment="1">
      <alignment vertical="top" wrapText="1"/>
    </xf>
    <xf numFmtId="0" fontId="57" fillId="0" borderId="0" xfId="0" applyFont="1" applyBorder="1" applyAlignment="1">
      <alignment horizontal="left" vertical="top" wrapText="1"/>
    </xf>
    <xf numFmtId="0" fontId="47" fillId="0" borderId="0" xfId="0" applyFont="1">
      <alignment vertical="center"/>
    </xf>
    <xf numFmtId="0" fontId="47" fillId="0" borderId="5" xfId="0" applyFont="1" applyBorder="1" applyAlignment="1">
      <alignment horizontal="center" vertical="center" textRotation="255" wrapText="1"/>
    </xf>
    <xf numFmtId="0" fontId="47" fillId="0" borderId="47" xfId="0" applyFont="1" applyBorder="1" applyAlignment="1">
      <alignment horizontal="center" vertical="center" textRotation="255" wrapText="1"/>
    </xf>
    <xf numFmtId="0" fontId="47" fillId="0" borderId="66" xfId="0" applyFont="1" applyBorder="1" applyAlignment="1">
      <alignment horizontal="center" vertical="center" shrinkToFit="1"/>
    </xf>
    <xf numFmtId="0" fontId="47" fillId="0" borderId="63" xfId="0" applyFont="1" applyBorder="1" applyAlignment="1">
      <alignment horizontal="center" vertical="center" shrinkToFit="1"/>
    </xf>
    <xf numFmtId="0" fontId="47" fillId="0" borderId="7" xfId="0" applyFont="1" applyFill="1" applyBorder="1" applyAlignment="1">
      <alignment horizontal="left" vertical="center"/>
    </xf>
    <xf numFmtId="182" fontId="47" fillId="0" borderId="84" xfId="0" applyNumberFormat="1" applyFont="1" applyFill="1" applyBorder="1" applyAlignment="1">
      <alignment horizontal="center" vertical="center" shrinkToFit="1"/>
    </xf>
    <xf numFmtId="182" fontId="47" fillId="0" borderId="68" xfId="0" applyNumberFormat="1" applyFont="1" applyFill="1" applyBorder="1" applyAlignment="1">
      <alignment horizontal="center" vertical="center" shrinkToFit="1"/>
    </xf>
    <xf numFmtId="0" fontId="65" fillId="0" borderId="0" xfId="0" applyFont="1">
      <alignment vertical="center"/>
    </xf>
    <xf numFmtId="0" fontId="66" fillId="0" borderId="0" xfId="0" applyFont="1" applyAlignment="1"/>
    <xf numFmtId="0" fontId="51" fillId="8" borderId="0" xfId="0" applyFont="1" applyFill="1" applyAlignment="1">
      <alignment horizontal="left"/>
    </xf>
    <xf numFmtId="0" fontId="67" fillId="8" borderId="0" xfId="0" applyFont="1" applyFill="1">
      <alignment vertical="center"/>
    </xf>
    <xf numFmtId="0" fontId="51" fillId="8" borderId="0" xfId="0" applyFont="1" applyFill="1">
      <alignment vertical="center"/>
    </xf>
    <xf numFmtId="0" fontId="47" fillId="0" borderId="2" xfId="0" applyFont="1" applyBorder="1" applyAlignment="1">
      <alignment vertical="center" shrinkToFit="1"/>
    </xf>
    <xf numFmtId="0" fontId="47" fillId="0" borderId="64" xfId="0" applyFont="1" applyBorder="1" applyAlignment="1">
      <alignment horizontal="center" vertical="center" shrinkToFit="1"/>
    </xf>
    <xf numFmtId="0" fontId="47" fillId="0" borderId="9" xfId="0" applyFont="1" applyBorder="1" applyAlignment="1">
      <alignment horizontal="center" vertical="center" shrinkToFit="1"/>
    </xf>
    <xf numFmtId="182" fontId="47" fillId="0" borderId="85" xfId="0" applyNumberFormat="1" applyFont="1" applyBorder="1" applyAlignment="1">
      <alignment horizontal="center" vertical="center" shrinkToFit="1"/>
    </xf>
    <xf numFmtId="182" fontId="47" fillId="0" borderId="45" xfId="0" applyNumberFormat="1" applyFont="1" applyBorder="1" applyAlignment="1">
      <alignment horizontal="center" vertical="center" shrinkToFit="1"/>
    </xf>
    <xf numFmtId="0" fontId="47" fillId="0" borderId="33" xfId="0" applyFont="1" applyBorder="1" applyAlignment="1">
      <alignment horizontal="center" vertical="center" shrinkToFit="1"/>
    </xf>
    <xf numFmtId="182" fontId="47" fillId="0" borderId="34" xfId="0" applyNumberFormat="1" applyFont="1" applyBorder="1" applyAlignment="1">
      <alignment horizontal="center" vertical="center" shrinkToFit="1"/>
    </xf>
    <xf numFmtId="0" fontId="47" fillId="0" borderId="46" xfId="0" applyFont="1" applyBorder="1" applyAlignment="1">
      <alignment horizontal="center" vertical="center" shrinkToFit="1"/>
    </xf>
    <xf numFmtId="182" fontId="47" fillId="0" borderId="47" xfId="0" applyNumberFormat="1" applyFont="1" applyBorder="1" applyAlignment="1">
      <alignment horizontal="center" vertical="center" shrinkToFit="1"/>
    </xf>
    <xf numFmtId="182" fontId="47" fillId="0" borderId="48" xfId="0" applyNumberFormat="1" applyFont="1" applyBorder="1" applyAlignment="1">
      <alignment horizontal="center" vertical="center" shrinkToFit="1"/>
    </xf>
    <xf numFmtId="0" fontId="68" fillId="0" borderId="0" xfId="0" applyFont="1">
      <alignment vertical="center"/>
    </xf>
    <xf numFmtId="0" fontId="69" fillId="0" borderId="1" xfId="0" applyFont="1" applyBorder="1" applyAlignment="1">
      <alignment vertical="center" shrinkToFit="1"/>
    </xf>
    <xf numFmtId="182" fontId="47" fillId="0" borderId="44" xfId="0" applyNumberFormat="1" applyFont="1" applyBorder="1" applyAlignment="1">
      <alignment horizontal="center" vertical="center" shrinkToFit="1"/>
    </xf>
    <xf numFmtId="0" fontId="47" fillId="0" borderId="5" xfId="0" applyFont="1" applyBorder="1" applyAlignment="1">
      <alignment horizontal="center" vertical="center" textRotation="255" shrinkToFit="1"/>
    </xf>
    <xf numFmtId="0" fontId="47" fillId="0" borderId="6" xfId="0" applyFont="1" applyBorder="1" applyAlignment="1">
      <alignment horizontal="center" vertical="center" textRotation="255" shrinkToFit="1"/>
    </xf>
    <xf numFmtId="0" fontId="47" fillId="0" borderId="4" xfId="0" applyFont="1" applyBorder="1" applyAlignment="1">
      <alignment horizontal="center" vertical="center" textRotation="255" shrinkToFit="1"/>
    </xf>
    <xf numFmtId="0" fontId="47" fillId="0" borderId="10" xfId="0" applyFont="1" applyBorder="1" applyAlignment="1">
      <alignment horizontal="center" vertical="center" textRotation="255" shrinkToFit="1"/>
    </xf>
    <xf numFmtId="0" fontId="47" fillId="0" borderId="14" xfId="0" applyFont="1" applyBorder="1" applyAlignment="1">
      <alignment horizontal="center" vertical="center" textRotation="255" shrinkToFit="1"/>
    </xf>
    <xf numFmtId="0" fontId="47" fillId="0" borderId="12" xfId="0" applyFont="1" applyBorder="1" applyAlignment="1">
      <alignment horizontal="center" vertical="center" textRotation="255" shrinkToFit="1"/>
    </xf>
    <xf numFmtId="0" fontId="47" fillId="0" borderId="1" xfId="0" applyFont="1" applyBorder="1" applyAlignment="1">
      <alignment horizontal="center" vertical="center" textRotation="255" shrinkToFit="1"/>
    </xf>
    <xf numFmtId="0" fontId="57" fillId="0" borderId="0" xfId="0" applyFont="1" applyBorder="1" applyAlignment="1">
      <alignment horizontal="left" vertical="top" wrapText="1"/>
    </xf>
    <xf numFmtId="0" fontId="61" fillId="0" borderId="0" xfId="0" applyFont="1" applyAlignment="1">
      <alignment horizontal="left" vertical="center"/>
    </xf>
    <xf numFmtId="0" fontId="62" fillId="0" borderId="0" xfId="0" applyFont="1" applyAlignment="1">
      <alignment horizontal="left" vertical="center"/>
    </xf>
    <xf numFmtId="0" fontId="59" fillId="0" borderId="14" xfId="0" applyFont="1" applyBorder="1" applyAlignment="1">
      <alignment horizontal="center" vertical="center" shrinkToFit="1"/>
    </xf>
    <xf numFmtId="0" fontId="59" fillId="0" borderId="0" xfId="0" applyFont="1" applyAlignment="1">
      <alignment horizontal="center" vertical="center" shrinkToFit="1"/>
    </xf>
    <xf numFmtId="0" fontId="57" fillId="0" borderId="0" xfId="0" applyFont="1" applyAlignment="1">
      <alignment horizontal="left" vertical="top" wrapText="1"/>
    </xf>
    <xf numFmtId="0" fontId="57" fillId="0" borderId="0" xfId="0" applyFont="1" applyAlignment="1">
      <alignment horizontal="left" vertical="center" shrinkToFit="1"/>
    </xf>
    <xf numFmtId="179" fontId="11" fillId="0" borderId="0" xfId="0" applyNumberFormat="1" applyFont="1" applyBorder="1" applyAlignment="1">
      <alignment horizontal="right" shrinkToFit="1"/>
    </xf>
    <xf numFmtId="0" fontId="3" fillId="0" borderId="1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0" xfId="0" applyFont="1" applyBorder="1" applyAlignment="1">
      <alignment horizontal="center" vertical="center" shrinkToFit="1"/>
    </xf>
    <xf numFmtId="178" fontId="11" fillId="0" borderId="0" xfId="0" applyNumberFormat="1" applyFont="1" applyBorder="1" applyAlignment="1">
      <alignment horizontal="left" shrinkToFit="1"/>
    </xf>
    <xf numFmtId="179" fontId="11" fillId="0" borderId="29" xfId="0" applyNumberFormat="1" applyFont="1" applyBorder="1" applyAlignment="1">
      <alignment horizontal="right" shrinkToFit="1"/>
    </xf>
    <xf numFmtId="0" fontId="3" fillId="0" borderId="1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81" fontId="28" fillId="0" borderId="6" xfId="0" applyNumberFormat="1" applyFont="1" applyBorder="1" applyAlignment="1">
      <alignment horizontal="center" vertical="center"/>
    </xf>
    <xf numFmtId="178" fontId="11" fillId="0" borderId="7" xfId="0" applyNumberFormat="1" applyFont="1" applyFill="1" applyBorder="1" applyAlignment="1">
      <alignment horizontal="left" shrinkToFit="1"/>
    </xf>
    <xf numFmtId="178" fontId="11" fillId="0" borderId="0" xfId="0" applyNumberFormat="1" applyFont="1" applyFill="1" applyBorder="1" applyAlignment="1">
      <alignment horizontal="left" shrinkToFit="1"/>
    </xf>
    <xf numFmtId="179" fontId="11" fillId="0" borderId="7" xfId="0" applyNumberFormat="1" applyFont="1" applyFill="1" applyBorder="1" applyAlignment="1">
      <alignment horizontal="right" shrinkToFit="1"/>
    </xf>
    <xf numFmtId="179" fontId="11" fillId="0" borderId="0" xfId="0" applyNumberFormat="1" applyFont="1" applyFill="1" applyBorder="1" applyAlignment="1">
      <alignment horizontal="right" shrinkToFit="1"/>
    </xf>
    <xf numFmtId="0" fontId="3" fillId="0" borderId="1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14" xfId="0" applyFont="1" applyFill="1" applyBorder="1" applyAlignment="1">
      <alignment horizontal="left" wrapText="1" shrinkToFit="1"/>
    </xf>
    <xf numFmtId="0" fontId="3" fillId="0" borderId="15" xfId="0" applyFont="1" applyFill="1" applyBorder="1" applyAlignment="1">
      <alignment horizontal="left" wrapText="1" shrinkToFit="1"/>
    </xf>
    <xf numFmtId="0" fontId="3" fillId="0" borderId="14" xfId="0" applyFont="1" applyBorder="1" applyAlignment="1">
      <alignment horizontal="left" wrapText="1" shrinkToFit="1"/>
    </xf>
    <xf numFmtId="0" fontId="3" fillId="0" borderId="15" xfId="0" applyFont="1" applyBorder="1" applyAlignment="1">
      <alignment horizontal="left" wrapText="1" shrinkToFit="1"/>
    </xf>
    <xf numFmtId="0" fontId="3" fillId="0" borderId="14" xfId="0" applyFont="1" applyBorder="1" applyAlignment="1">
      <alignment horizontal="left" vertical="top" wrapText="1" shrinkToFit="1"/>
    </xf>
    <xf numFmtId="0" fontId="3" fillId="0" borderId="15" xfId="0" applyFont="1" applyBorder="1" applyAlignment="1">
      <alignment horizontal="left" vertical="top" wrapText="1" shrinkToFit="1"/>
    </xf>
    <xf numFmtId="0" fontId="3" fillId="0" borderId="14" xfId="0" applyFont="1" applyFill="1" applyBorder="1" applyAlignment="1">
      <alignment horizontal="left" vertical="top" wrapText="1" shrinkToFit="1"/>
    </xf>
    <xf numFmtId="0" fontId="3" fillId="0" borderId="15" xfId="0" applyFont="1" applyFill="1" applyBorder="1" applyAlignment="1">
      <alignment horizontal="left" vertical="top" wrapText="1" shrinkToFit="1"/>
    </xf>
    <xf numFmtId="0" fontId="3" fillId="0" borderId="1"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0" xfId="0" applyFont="1" applyAlignment="1">
      <alignment horizontal="right" vertical="center" wrapText="1"/>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3" fillId="6" borderId="2"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3" xfId="0" applyFont="1" applyFill="1" applyBorder="1" applyAlignment="1">
      <alignment horizontal="center" vertical="center"/>
    </xf>
    <xf numFmtId="178" fontId="11" fillId="0" borderId="7" xfId="0" applyNumberFormat="1" applyFont="1" applyBorder="1" applyAlignment="1">
      <alignment horizontal="left" shrinkToFit="1"/>
    </xf>
    <xf numFmtId="0" fontId="11" fillId="0" borderId="0" xfId="0" applyFont="1" applyAlignment="1">
      <alignment horizontal="left"/>
    </xf>
    <xf numFmtId="0" fontId="11" fillId="0" borderId="29" xfId="0" applyFont="1" applyBorder="1" applyAlignment="1">
      <alignment horizontal="left"/>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181" fontId="28" fillId="0" borderId="6" xfId="0" applyNumberFormat="1" applyFont="1" applyFill="1" applyBorder="1" applyAlignment="1">
      <alignment horizontal="center" vertical="center"/>
    </xf>
    <xf numFmtId="0" fontId="44" fillId="0" borderId="16" xfId="0" applyFont="1" applyFill="1" applyBorder="1" applyAlignment="1">
      <alignment horizontal="center" vertical="center" shrinkToFit="1"/>
    </xf>
    <xf numFmtId="0" fontId="44" fillId="0" borderId="28"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29" xfId="0" applyFont="1" applyFill="1" applyBorder="1" applyAlignment="1">
      <alignment horizontal="center" vertical="center" shrinkToFit="1"/>
    </xf>
    <xf numFmtId="178" fontId="11" fillId="0" borderId="29" xfId="0" applyNumberFormat="1" applyFont="1" applyBorder="1" applyAlignment="1">
      <alignment horizontal="left" shrinkToFit="1"/>
    </xf>
    <xf numFmtId="178" fontId="3" fillId="0" borderId="16" xfId="0" applyNumberFormat="1" applyFont="1" applyFill="1" applyBorder="1" applyAlignment="1">
      <alignment horizontal="center" vertical="center" shrinkToFit="1"/>
    </xf>
    <xf numFmtId="0" fontId="37" fillId="0" borderId="0" xfId="0" applyFont="1" applyBorder="1" applyAlignment="1">
      <alignment horizontal="center" vertical="center" wrapText="1" shrinkToFit="1"/>
    </xf>
    <xf numFmtId="178" fontId="11" fillId="0" borderId="8" xfId="0" applyNumberFormat="1" applyFont="1" applyBorder="1" applyAlignment="1">
      <alignment horizontal="left" shrinkToFit="1"/>
    </xf>
    <xf numFmtId="179" fontId="11" fillId="0" borderId="8" xfId="0" applyNumberFormat="1" applyFont="1" applyBorder="1" applyAlignment="1">
      <alignment horizontal="right" shrinkToFit="1"/>
    </xf>
    <xf numFmtId="179" fontId="11" fillId="0" borderId="7" xfId="0" applyNumberFormat="1" applyFont="1" applyBorder="1" applyAlignment="1">
      <alignment horizontal="right" shrinkToFit="1"/>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178" fontId="11" fillId="0" borderId="29" xfId="0" applyNumberFormat="1" applyFont="1" applyFill="1" applyBorder="1" applyAlignment="1">
      <alignment horizontal="left" shrinkToFit="1"/>
    </xf>
    <xf numFmtId="179" fontId="11" fillId="0" borderId="29" xfId="0" applyNumberFormat="1" applyFont="1" applyFill="1" applyBorder="1" applyAlignment="1">
      <alignment horizontal="right" shrinkToFit="1"/>
    </xf>
    <xf numFmtId="0" fontId="37" fillId="0" borderId="0" xfId="0" applyFont="1" applyBorder="1" applyAlignment="1">
      <alignment horizontal="left" vertical="center" wrapText="1" shrinkToFit="1"/>
    </xf>
    <xf numFmtId="0" fontId="3" fillId="0" borderId="1" xfId="0" applyFont="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178" fontId="11" fillId="0" borderId="0" xfId="0" applyNumberFormat="1" applyFont="1" applyBorder="1" applyAlignment="1">
      <alignment horizontal="left" wrapText="1"/>
    </xf>
    <xf numFmtId="0" fontId="3" fillId="0" borderId="0" xfId="0" applyFont="1" applyFill="1" applyBorder="1" applyAlignment="1">
      <alignment horizontal="left" wrapText="1" shrinkToFit="1"/>
    </xf>
    <xf numFmtId="0" fontId="3" fillId="0" borderId="0" xfId="0" applyFont="1" applyBorder="1" applyAlignment="1">
      <alignment horizontal="right" vertical="center" wrapText="1"/>
    </xf>
    <xf numFmtId="0" fontId="11" fillId="0" borderId="0" xfId="0" applyFont="1" applyBorder="1" applyAlignment="1">
      <alignment horizontal="left"/>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178" fontId="23" fillId="0" borderId="7" xfId="0" applyNumberFormat="1" applyFont="1" applyFill="1" applyBorder="1" applyAlignment="1">
      <alignment horizontal="left" shrinkToFit="1"/>
    </xf>
    <xf numFmtId="178" fontId="23" fillId="0" borderId="0" xfId="0" applyNumberFormat="1" applyFont="1" applyFill="1" applyBorder="1" applyAlignment="1">
      <alignment horizontal="left" shrinkToFit="1"/>
    </xf>
    <xf numFmtId="0" fontId="3" fillId="0" borderId="0" xfId="0" applyFont="1" applyFill="1" applyBorder="1" applyAlignment="1">
      <alignment horizontal="left" vertical="top" wrapText="1" shrinkToFit="1"/>
    </xf>
    <xf numFmtId="0" fontId="3" fillId="0" borderId="0" xfId="0" applyFont="1" applyBorder="1" applyAlignment="1">
      <alignment horizontal="left" vertical="top" shrinkToFit="1"/>
    </xf>
    <xf numFmtId="0" fontId="3" fillId="0" borderId="0" xfId="0" applyFont="1" applyBorder="1" applyAlignment="1">
      <alignment horizontal="left" vertical="top" wrapText="1" shrinkToFit="1"/>
    </xf>
    <xf numFmtId="0" fontId="3" fillId="0" borderId="0" xfId="0" applyFont="1" applyBorder="1" applyAlignment="1">
      <alignment horizontal="left" wrapText="1" shrinkToFit="1"/>
    </xf>
    <xf numFmtId="0" fontId="37" fillId="0" borderId="0" xfId="0" applyFont="1" applyBorder="1" applyAlignment="1">
      <alignment horizontal="right" vertical="center" wrapText="1" shrinkToFit="1"/>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31" fillId="0" borderId="8" xfId="0" applyFont="1" applyBorder="1" applyAlignment="1">
      <alignment horizontal="left" wrapText="1"/>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 xfId="0" applyFont="1" applyBorder="1" applyAlignment="1">
      <alignment horizontal="left" vertical="center" shrinkToFit="1"/>
    </xf>
    <xf numFmtId="0" fontId="26" fillId="0" borderId="0" xfId="0" applyFont="1" applyAlignment="1">
      <alignment horizontal="left" vertical="top" wrapText="1"/>
    </xf>
    <xf numFmtId="0" fontId="11" fillId="0" borderId="54" xfId="0" applyFont="1" applyBorder="1" applyAlignment="1">
      <alignment horizontal="center" vertical="center"/>
    </xf>
    <xf numFmtId="0" fontId="11" fillId="0" borderId="65" xfId="0" applyFont="1" applyBorder="1" applyAlignment="1">
      <alignment horizontal="center" vertical="center"/>
    </xf>
    <xf numFmtId="0" fontId="11" fillId="0" borderId="23" xfId="0" applyFont="1" applyBorder="1" applyAlignment="1">
      <alignment horizontal="center" vertical="center" wrapText="1"/>
    </xf>
    <xf numFmtId="0" fontId="11" fillId="0" borderId="52" xfId="0" applyFont="1" applyBorder="1" applyAlignment="1">
      <alignment horizontal="center" vertical="center"/>
    </xf>
    <xf numFmtId="0" fontId="30" fillId="0" borderId="10" xfId="0" applyFont="1" applyBorder="1" applyAlignment="1">
      <alignment horizontal="right" wrapText="1"/>
    </xf>
    <xf numFmtId="0" fontId="30" fillId="0" borderId="7" xfId="0" applyFont="1" applyBorder="1" applyAlignment="1">
      <alignment horizontal="right" wrapText="1"/>
    </xf>
    <xf numFmtId="0" fontId="30" fillId="0" borderId="11" xfId="0" applyFont="1" applyBorder="1" applyAlignment="1">
      <alignment horizontal="right" wrapText="1"/>
    </xf>
    <xf numFmtId="0" fontId="30" fillId="0" borderId="12" xfId="0" applyFont="1" applyBorder="1" applyAlignment="1">
      <alignment horizontal="right" wrapText="1"/>
    </xf>
    <xf numFmtId="0" fontId="30" fillId="0" borderId="8" xfId="0" applyFont="1" applyBorder="1" applyAlignment="1">
      <alignment horizontal="right" wrapText="1"/>
    </xf>
    <xf numFmtId="0" fontId="30" fillId="0" borderId="13" xfId="0" applyFont="1" applyBorder="1" applyAlignment="1">
      <alignment horizontal="right"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183" fontId="24" fillId="0" borderId="1" xfId="0" applyNumberFormat="1" applyFont="1" applyBorder="1" applyAlignment="1">
      <alignment horizontal="center" vertical="center"/>
    </xf>
    <xf numFmtId="0" fontId="3" fillId="0" borderId="3"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38" fillId="0" borderId="4" xfId="0" applyFont="1" applyBorder="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10"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24" fillId="0" borderId="35" xfId="0" applyFont="1" applyBorder="1" applyAlignment="1">
      <alignment horizontal="left" vertical="top" wrapText="1"/>
    </xf>
    <xf numFmtId="0" fontId="24" fillId="0" borderId="43" xfId="0" applyFont="1" applyBorder="1" applyAlignment="1">
      <alignment horizontal="left" vertical="top" wrapText="1"/>
    </xf>
    <xf numFmtId="0" fontId="24" fillId="0" borderId="36" xfId="0" applyFont="1" applyBorder="1" applyAlignment="1">
      <alignment horizontal="left" vertical="top" wrapText="1"/>
    </xf>
    <xf numFmtId="0" fontId="24" fillId="0" borderId="37" xfId="0" applyFont="1" applyBorder="1" applyAlignment="1">
      <alignment horizontal="left" vertical="top" wrapText="1"/>
    </xf>
    <xf numFmtId="0" fontId="24" fillId="0" borderId="0" xfId="0" applyFont="1" applyBorder="1" applyAlignment="1">
      <alignment horizontal="left" vertical="top" wrapText="1"/>
    </xf>
    <xf numFmtId="0" fontId="24" fillId="0" borderId="38" xfId="0" applyFont="1" applyBorder="1" applyAlignment="1">
      <alignment horizontal="left" vertical="top" wrapText="1"/>
    </xf>
    <xf numFmtId="0" fontId="24" fillId="0" borderId="49" xfId="0" applyFont="1" applyBorder="1" applyAlignment="1">
      <alignment horizontal="left" vertical="top" wrapText="1"/>
    </xf>
    <xf numFmtId="0" fontId="24" fillId="0" borderId="50" xfId="0" applyFont="1" applyBorder="1" applyAlignment="1">
      <alignment horizontal="left" vertical="top" wrapText="1"/>
    </xf>
    <xf numFmtId="0" fontId="24" fillId="0" borderId="51" xfId="0" applyFont="1" applyBorder="1" applyAlignment="1">
      <alignment horizontal="left" vertical="top" wrapText="1"/>
    </xf>
    <xf numFmtId="0" fontId="2" fillId="0" borderId="1" xfId="0" applyFont="1" applyBorder="1" applyAlignment="1">
      <alignment horizontal="center" vertical="center"/>
    </xf>
    <xf numFmtId="0" fontId="8" fillId="0" borderId="43" xfId="0" applyFont="1" applyBorder="1" applyAlignment="1">
      <alignment horizontal="right" wrapText="1"/>
    </xf>
    <xf numFmtId="0" fontId="8" fillId="0" borderId="0" xfId="0" applyFont="1" applyAlignment="1">
      <alignment horizontal="right" wrapText="1"/>
    </xf>
    <xf numFmtId="0" fontId="27" fillId="0" borderId="0" xfId="0" applyFont="1" applyBorder="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right" vertical="center" wrapText="1"/>
    </xf>
    <xf numFmtId="0" fontId="11" fillId="0" borderId="0" xfId="0" applyFont="1" applyAlignment="1">
      <alignment horizontal="right" vertical="center" wrapText="1"/>
    </xf>
    <xf numFmtId="0" fontId="22" fillId="0" borderId="0" xfId="0" applyFont="1" applyBorder="1" applyAlignment="1">
      <alignment horizontal="left" wrapText="1"/>
    </xf>
    <xf numFmtId="0" fontId="22" fillId="0" borderId="8" xfId="0" applyFont="1" applyBorder="1" applyAlignment="1">
      <alignment horizontal="left" wrapText="1"/>
    </xf>
    <xf numFmtId="0" fontId="22" fillId="0" borderId="0" xfId="0" applyFont="1" applyAlignment="1">
      <alignment horizontal="left" wrapText="1"/>
    </xf>
    <xf numFmtId="0" fontId="11" fillId="0" borderId="0" xfId="0" applyFont="1" applyAlignment="1">
      <alignment horizontal="left" wrapText="1"/>
    </xf>
    <xf numFmtId="0" fontId="3" fillId="0" borderId="87" xfId="0" applyFont="1" applyBorder="1" applyAlignment="1">
      <alignment horizontal="left"/>
    </xf>
    <xf numFmtId="0" fontId="3" fillId="0" borderId="88" xfId="0" applyFont="1" applyBorder="1" applyAlignment="1">
      <alignment horizontal="left"/>
    </xf>
    <xf numFmtId="0" fontId="3" fillId="0" borderId="80" xfId="0" applyFont="1" applyBorder="1" applyAlignment="1">
      <alignment horizontal="left"/>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right" wrapText="1"/>
    </xf>
    <xf numFmtId="0" fontId="3" fillId="0" borderId="0" xfId="0" applyFont="1" applyAlignment="1">
      <alignment horizontal="righ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xf>
    <xf numFmtId="0" fontId="30" fillId="0" borderId="1" xfId="0" applyFont="1" applyBorder="1" applyAlignment="1">
      <alignment horizontal="right" wrapText="1"/>
    </xf>
    <xf numFmtId="0" fontId="3" fillId="0" borderId="1" xfId="0" applyFont="1" applyBorder="1" applyAlignment="1">
      <alignment horizontal="center" vertical="center" wrapText="1"/>
    </xf>
    <xf numFmtId="0" fontId="2" fillId="0" borderId="7"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right" vertical="center"/>
    </xf>
    <xf numFmtId="0" fontId="2" fillId="0" borderId="15" xfId="0" applyFont="1" applyBorder="1" applyAlignment="1">
      <alignment horizontal="right"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30" fillId="0" borderId="0" xfId="0" applyFont="1" applyBorder="1" applyAlignment="1">
      <alignment horizontal="right" vertical="center" wrapText="1"/>
    </xf>
    <xf numFmtId="0" fontId="30" fillId="0" borderId="38" xfId="0" applyFont="1" applyBorder="1" applyAlignment="1">
      <alignment horizontal="right" vertical="center" wrapText="1"/>
    </xf>
    <xf numFmtId="0" fontId="27" fillId="0" borderId="0" xfId="0" applyFont="1" applyBorder="1" applyAlignment="1">
      <alignment horizontal="right" wrapText="1"/>
    </xf>
    <xf numFmtId="177" fontId="11" fillId="0" borderId="0" xfId="0" applyNumberFormat="1" applyFont="1" applyBorder="1" applyAlignment="1">
      <alignment horizontal="right" vertical="center" wrapText="1"/>
    </xf>
    <xf numFmtId="177" fontId="3" fillId="0" borderId="39" xfId="0" applyNumberFormat="1" applyFont="1" applyBorder="1" applyAlignment="1">
      <alignment horizontal="center" vertical="center" wrapText="1"/>
    </xf>
    <xf numFmtId="177" fontId="3" fillId="0" borderId="40" xfId="0" applyNumberFormat="1" applyFont="1" applyBorder="1" applyAlignment="1">
      <alignment horizontal="center" vertical="center" wrapText="1"/>
    </xf>
    <xf numFmtId="177" fontId="3" fillId="0" borderId="41" xfId="0" applyNumberFormat="1" applyFont="1" applyBorder="1" applyAlignment="1">
      <alignment horizontal="center" vertical="center" wrapText="1"/>
    </xf>
    <xf numFmtId="0" fontId="40" fillId="0" borderId="7" xfId="0" applyFont="1" applyBorder="1" applyAlignment="1">
      <alignment horizontal="left"/>
    </xf>
    <xf numFmtId="0" fontId="24" fillId="0" borderId="8" xfId="0" applyFont="1" applyBorder="1" applyAlignment="1">
      <alignment horizontal="center" vertical="center"/>
    </xf>
    <xf numFmtId="177" fontId="24" fillId="0" borderId="8" xfId="0" applyNumberFormat="1" applyFont="1" applyBorder="1" applyAlignment="1">
      <alignment horizontal="center" shrinkToFit="1"/>
    </xf>
    <xf numFmtId="0" fontId="42" fillId="0" borderId="39" xfId="0" quotePrefix="1" applyFont="1" applyBorder="1" applyAlignment="1">
      <alignment horizontal="left" vertical="top" wrapText="1"/>
    </xf>
    <xf numFmtId="0" fontId="42" fillId="0" borderId="40" xfId="0" applyFont="1" applyBorder="1" applyAlignment="1">
      <alignment horizontal="left" vertical="top" wrapText="1"/>
    </xf>
    <xf numFmtId="0" fontId="42" fillId="0" borderId="41" xfId="0" applyFont="1" applyBorder="1" applyAlignment="1">
      <alignment horizontal="left" vertical="top" wrapText="1"/>
    </xf>
    <xf numFmtId="0" fontId="22" fillId="0" borderId="43" xfId="0" applyFont="1" applyBorder="1" applyAlignment="1">
      <alignment horizontal="left" wrapText="1"/>
    </xf>
    <xf numFmtId="0" fontId="11" fillId="0" borderId="70" xfId="0" applyFont="1" applyBorder="1" applyAlignment="1">
      <alignment horizontal="center" vertical="center" wrapText="1"/>
    </xf>
    <xf numFmtId="0" fontId="11" fillId="0" borderId="73"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3" fillId="0" borderId="14" xfId="0" applyFont="1" applyBorder="1" applyAlignment="1">
      <alignment horizontal="center" vertical="center"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70" fillId="0" borderId="0" xfId="0" applyFont="1" applyAlignment="1">
      <alignment vertical="center"/>
    </xf>
    <xf numFmtId="0" fontId="71" fillId="0" borderId="0" xfId="0" applyFont="1">
      <alignment vertical="center"/>
    </xf>
    <xf numFmtId="0" fontId="72" fillId="0" borderId="0" xfId="0" applyFont="1" applyAlignment="1">
      <alignment horizontal="right"/>
    </xf>
    <xf numFmtId="0" fontId="73" fillId="0" borderId="8" xfId="0" applyFont="1" applyBorder="1" applyAlignment="1">
      <alignment horizontal="center" vertical="center"/>
    </xf>
    <xf numFmtId="0" fontId="73" fillId="0" borderId="0" xfId="0" applyFont="1" applyAlignment="1">
      <alignment horizontal="right" shrinkToFit="1"/>
    </xf>
    <xf numFmtId="0" fontId="72" fillId="0" borderId="0" xfId="0" applyFont="1" applyAlignment="1">
      <alignment shrinkToFit="1"/>
    </xf>
    <xf numFmtId="0" fontId="74" fillId="0" borderId="0" xfId="0" applyFont="1" applyAlignment="1"/>
    <xf numFmtId="0" fontId="73" fillId="0" borderId="0" xfId="0" applyFont="1" applyAlignment="1"/>
    <xf numFmtId="0" fontId="73" fillId="0" borderId="0" xfId="0" applyFont="1">
      <alignment vertical="center"/>
    </xf>
    <xf numFmtId="0" fontId="75" fillId="0" borderId="0" xfId="0" applyFont="1" applyAlignment="1"/>
    <xf numFmtId="0" fontId="76" fillId="0" borderId="0" xfId="0" applyFont="1" applyAlignment="1"/>
    <xf numFmtId="0" fontId="73" fillId="0" borderId="0" xfId="0" applyFont="1" applyAlignment="1">
      <alignment horizontal="right"/>
    </xf>
    <xf numFmtId="0" fontId="76" fillId="0" borderId="0" xfId="0" applyFont="1" applyBorder="1" applyAlignment="1">
      <alignment horizontal="left"/>
    </xf>
    <xf numFmtId="0" fontId="77" fillId="0" borderId="0" xfId="0" applyFont="1" applyAlignment="1"/>
    <xf numFmtId="177" fontId="73" fillId="0" borderId="8" xfId="0" applyNumberFormat="1" applyFont="1" applyBorder="1" applyAlignment="1">
      <alignment horizontal="center" shrinkToFit="1"/>
    </xf>
    <xf numFmtId="176" fontId="78" fillId="0" borderId="0" xfId="0" applyNumberFormat="1" applyFont="1" applyBorder="1" applyAlignment="1">
      <alignment shrinkToFit="1"/>
    </xf>
    <xf numFmtId="0" fontId="79" fillId="0" borderId="0" xfId="0" applyFont="1" applyAlignment="1"/>
    <xf numFmtId="0" fontId="72" fillId="0" borderId="0" xfId="0" applyFont="1" applyAlignment="1"/>
    <xf numFmtId="0" fontId="80" fillId="0" borderId="39" xfId="0" applyFont="1" applyBorder="1" applyAlignment="1">
      <alignment horizontal="left" vertical="top" wrapText="1"/>
    </xf>
    <xf numFmtId="0" fontId="80" fillId="0" borderId="40" xfId="0" applyFont="1" applyBorder="1" applyAlignment="1">
      <alignment horizontal="left" vertical="top" wrapText="1"/>
    </xf>
    <xf numFmtId="0" fontId="80" fillId="0" borderId="41" xfId="0" applyFont="1" applyBorder="1" applyAlignment="1">
      <alignment horizontal="left" vertical="top" wrapText="1"/>
    </xf>
    <xf numFmtId="0" fontId="74" fillId="0" borderId="0" xfId="0" applyFont="1" applyAlignment="1">
      <alignment vertical="top"/>
    </xf>
    <xf numFmtId="0" fontId="81" fillId="0" borderId="43" xfId="0" applyFont="1" applyBorder="1" applyAlignment="1">
      <alignment horizontal="left" wrapText="1"/>
    </xf>
    <xf numFmtId="0" fontId="82" fillId="0" borderId="0" xfId="0" applyFont="1" applyAlignment="1"/>
    <xf numFmtId="0" fontId="72" fillId="0" borderId="10" xfId="0" applyFont="1" applyBorder="1" applyAlignment="1">
      <alignment horizontal="center" vertical="center"/>
    </xf>
    <xf numFmtId="0" fontId="83" fillId="0" borderId="10" xfId="0" applyFont="1" applyBorder="1" applyAlignment="1">
      <alignment horizontal="center" vertical="center"/>
    </xf>
    <xf numFmtId="0" fontId="83" fillId="0" borderId="7" xfId="0" applyFont="1" applyBorder="1" applyAlignment="1">
      <alignment horizontal="center" vertical="center"/>
    </xf>
    <xf numFmtId="0" fontId="83" fillId="0" borderId="11" xfId="0" applyFont="1" applyBorder="1" applyAlignment="1">
      <alignment horizontal="center" vertical="center"/>
    </xf>
    <xf numFmtId="0" fontId="72" fillId="0" borderId="10" xfId="0" applyFont="1" applyBorder="1" applyAlignment="1">
      <alignment horizontal="center" vertical="center" shrinkToFit="1"/>
    </xf>
    <xf numFmtId="0" fontId="72" fillId="0" borderId="60" xfId="0" applyFont="1" applyBorder="1" applyAlignment="1">
      <alignment horizontal="center" wrapText="1"/>
    </xf>
    <xf numFmtId="0" fontId="72" fillId="0" borderId="7" xfId="0" applyFont="1" applyBorder="1" applyAlignment="1">
      <alignment horizontal="center" wrapText="1"/>
    </xf>
    <xf numFmtId="0" fontId="84" fillId="0" borderId="5" xfId="0" applyFont="1" applyBorder="1" applyAlignment="1">
      <alignment horizontal="center" vertical="center" wrapText="1"/>
    </xf>
    <xf numFmtId="0" fontId="84" fillId="0" borderId="10" xfId="0" applyFont="1" applyBorder="1" applyAlignment="1">
      <alignment horizontal="center" vertical="center" wrapText="1"/>
    </xf>
    <xf numFmtId="0" fontId="85" fillId="0" borderId="56" xfId="0" applyFont="1" applyBorder="1" applyAlignment="1">
      <alignment horizontal="center" vertical="center" wrapText="1"/>
    </xf>
    <xf numFmtId="0" fontId="85" fillId="0" borderId="58"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0" xfId="0" applyFont="1" applyBorder="1" applyAlignment="1">
      <alignment vertical="center" wrapText="1"/>
    </xf>
    <xf numFmtId="0" fontId="86" fillId="0" borderId="8" xfId="0" applyFont="1" applyBorder="1" applyAlignment="1"/>
    <xf numFmtId="0" fontId="72" fillId="0" borderId="12" xfId="0" applyFont="1" applyBorder="1" applyAlignment="1">
      <alignment horizontal="center" vertical="center"/>
    </xf>
    <xf numFmtId="0" fontId="72" fillId="0" borderId="64" xfId="0" applyFont="1" applyBorder="1" applyAlignment="1">
      <alignment horizontal="center" vertical="center" wrapText="1"/>
    </xf>
    <xf numFmtId="0" fontId="71" fillId="0" borderId="7" xfId="0" applyFont="1" applyBorder="1" applyAlignment="1">
      <alignment horizontal="center" vertical="center"/>
    </xf>
    <xf numFmtId="0" fontId="71" fillId="0" borderId="11" xfId="0" applyFont="1" applyBorder="1" applyAlignment="1">
      <alignment horizontal="center" vertical="center"/>
    </xf>
    <xf numFmtId="0" fontId="72" fillId="0" borderId="14" xfId="0" applyFont="1" applyBorder="1" applyAlignment="1">
      <alignment horizontal="center" vertical="center" shrinkToFit="1"/>
    </xf>
    <xf numFmtId="0" fontId="82" fillId="0" borderId="61" xfId="0" applyFont="1" applyBorder="1" applyAlignment="1">
      <alignment horizontal="center" vertical="top" wrapText="1"/>
    </xf>
    <xf numFmtId="0" fontId="82" fillId="0" borderId="15" xfId="0" quotePrefix="1" applyFont="1" applyBorder="1" applyAlignment="1">
      <alignment horizontal="center" vertical="top" wrapText="1"/>
    </xf>
    <xf numFmtId="0" fontId="84" fillId="0" borderId="6" xfId="0" applyFont="1" applyBorder="1" applyAlignment="1">
      <alignment horizontal="center" vertical="center" wrapText="1"/>
    </xf>
    <xf numFmtId="0" fontId="84" fillId="0" borderId="14" xfId="0" applyFont="1" applyBorder="1" applyAlignment="1">
      <alignment horizontal="center" vertical="center" wrapText="1"/>
    </xf>
    <xf numFmtId="0" fontId="85" fillId="0" borderId="57" xfId="0" applyFont="1" applyBorder="1" applyAlignment="1">
      <alignment horizontal="center" vertical="center" wrapText="1"/>
    </xf>
    <xf numFmtId="0" fontId="85" fillId="0" borderId="6" xfId="0" applyFont="1" applyBorder="1" applyAlignment="1">
      <alignment horizontal="center" vertical="center" wrapText="1"/>
    </xf>
    <xf numFmtId="0" fontId="72" fillId="0" borderId="55" xfId="0" applyFont="1" applyBorder="1" applyAlignment="1">
      <alignment horizontal="center" vertical="center" wrapText="1"/>
    </xf>
    <xf numFmtId="0" fontId="87" fillId="0" borderId="1" xfId="0" applyFont="1" applyBorder="1" applyAlignment="1">
      <alignment horizontal="left" vertical="top" wrapText="1"/>
    </xf>
    <xf numFmtId="0" fontId="87" fillId="0" borderId="14" xfId="0" applyFont="1" applyBorder="1" applyAlignment="1">
      <alignment horizontal="left" vertical="top" wrapText="1"/>
    </xf>
    <xf numFmtId="0" fontId="87" fillId="0" borderId="0" xfId="0" applyFont="1" applyBorder="1" applyAlignment="1">
      <alignment horizontal="left" vertical="top" wrapText="1"/>
    </xf>
    <xf numFmtId="0" fontId="72" fillId="0" borderId="2" xfId="0" applyFont="1" applyBorder="1" applyAlignment="1">
      <alignment horizontal="center" vertical="center"/>
    </xf>
    <xf numFmtId="0" fontId="72" fillId="0" borderId="62" xfId="0" applyFont="1" applyBorder="1" applyAlignment="1">
      <alignment horizontal="center" vertical="center" shrinkToFit="1"/>
    </xf>
    <xf numFmtId="0" fontId="88" fillId="0" borderId="3" xfId="0" applyFont="1" applyBorder="1" applyAlignment="1">
      <alignment horizontal="center" vertical="center"/>
    </xf>
    <xf numFmtId="0" fontId="88" fillId="0" borderId="1" xfId="0" applyFont="1" applyBorder="1" applyAlignment="1">
      <alignment horizontal="center" vertical="center"/>
    </xf>
    <xf numFmtId="0" fontId="88" fillId="0" borderId="2" xfId="0" applyFont="1" applyBorder="1" applyAlignment="1">
      <alignment horizontal="center" vertical="center"/>
    </xf>
    <xf numFmtId="0" fontId="88" fillId="0" borderId="62" xfId="0" applyFont="1" applyBorder="1" applyAlignment="1">
      <alignment horizontal="center" vertical="center"/>
    </xf>
    <xf numFmtId="0" fontId="88" fillId="0" borderId="3" xfId="0" applyFont="1" applyBorder="1" applyAlignment="1">
      <alignment horizontal="center" vertical="center"/>
    </xf>
    <xf numFmtId="0" fontId="88" fillId="0" borderId="33" xfId="0" applyFont="1" applyBorder="1" applyAlignment="1">
      <alignment horizontal="center" vertical="center"/>
    </xf>
    <xf numFmtId="0" fontId="88" fillId="0" borderId="1" xfId="0" applyFont="1" applyBorder="1" applyAlignment="1">
      <alignment horizontal="center" vertical="center"/>
    </xf>
    <xf numFmtId="0" fontId="88" fillId="0" borderId="34" xfId="0" applyFont="1" applyBorder="1" applyAlignment="1">
      <alignment horizontal="left" vertical="center"/>
    </xf>
    <xf numFmtId="0" fontId="86" fillId="0" borderId="0" xfId="0" applyFont="1" applyBorder="1" applyAlignment="1"/>
    <xf numFmtId="0" fontId="82" fillId="0" borderId="0" xfId="0" applyFont="1" applyBorder="1" applyAlignment="1">
      <alignment vertical="center" wrapText="1"/>
    </xf>
    <xf numFmtId="0" fontId="71" fillId="0" borderId="0" xfId="0" applyFont="1" applyBorder="1">
      <alignment vertical="center"/>
    </xf>
    <xf numFmtId="0" fontId="87" fillId="0" borderId="1" xfId="0" applyFont="1" applyBorder="1" applyAlignment="1">
      <alignment horizontal="left" vertical="center" wrapText="1"/>
    </xf>
    <xf numFmtId="0" fontId="71" fillId="0" borderId="1" xfId="0" applyFont="1" applyBorder="1" applyAlignment="1">
      <alignment horizontal="left" vertical="center" wrapText="1"/>
    </xf>
    <xf numFmtId="0" fontId="89" fillId="0" borderId="5" xfId="0" applyFont="1" applyBorder="1" applyAlignment="1">
      <alignment horizontal="left" vertical="center" wrapText="1"/>
    </xf>
    <xf numFmtId="0" fontId="71" fillId="0" borderId="5" xfId="0" applyFont="1" applyBorder="1" applyAlignment="1">
      <alignment horizontal="left" vertical="center" wrapText="1"/>
    </xf>
    <xf numFmtId="0" fontId="89" fillId="0" borderId="6" xfId="0" applyFont="1" applyBorder="1" applyAlignment="1">
      <alignment horizontal="left" vertical="center" wrapText="1"/>
    </xf>
    <xf numFmtId="0" fontId="71" fillId="0" borderId="6" xfId="0" applyFont="1" applyBorder="1" applyAlignment="1">
      <alignment horizontal="left" vertical="center" wrapText="1"/>
    </xf>
    <xf numFmtId="0" fontId="89" fillId="0" borderId="4" xfId="0" applyFont="1" applyBorder="1" applyAlignment="1">
      <alignment horizontal="left" vertical="center" wrapText="1"/>
    </xf>
    <xf numFmtId="0" fontId="71" fillId="0" borderId="4" xfId="0" applyFont="1" applyBorder="1" applyAlignment="1">
      <alignment horizontal="left" vertical="center" wrapText="1"/>
    </xf>
    <xf numFmtId="0" fontId="86" fillId="0" borderId="7" xfId="0" applyFont="1" applyBorder="1" applyAlignment="1">
      <alignment horizontal="left" wrapText="1"/>
    </xf>
    <xf numFmtId="0" fontId="86" fillId="0" borderId="8" xfId="0" applyFont="1" applyBorder="1" applyAlignment="1">
      <alignment horizontal="left" wrapText="1"/>
    </xf>
    <xf numFmtId="0" fontId="72" fillId="0" borderId="63" xfId="0" applyFont="1" applyBorder="1" applyAlignment="1">
      <alignment horizontal="center" vertical="center" shrinkToFit="1"/>
    </xf>
    <xf numFmtId="0" fontId="88" fillId="0" borderId="63" xfId="0" applyFont="1" applyBorder="1" applyAlignment="1">
      <alignment horizontal="center" vertical="center"/>
    </xf>
    <xf numFmtId="0" fontId="88" fillId="0" borderId="48" xfId="0" applyFont="1" applyBorder="1" applyAlignment="1">
      <alignment horizontal="left" vertical="center"/>
    </xf>
    <xf numFmtId="0" fontId="88" fillId="0" borderId="0" xfId="0" applyFont="1">
      <alignment vertical="center"/>
    </xf>
    <xf numFmtId="0" fontId="88" fillId="0" borderId="7" xfId="0" applyFont="1" applyBorder="1" applyAlignment="1">
      <alignment horizontal="right" vertical="center"/>
    </xf>
    <xf numFmtId="0" fontId="88" fillId="0" borderId="11" xfId="0" applyFont="1" applyBorder="1" applyAlignment="1">
      <alignment horizontal="right" vertical="center"/>
    </xf>
    <xf numFmtId="0" fontId="72" fillId="0" borderId="1" xfId="0" applyFont="1" applyBorder="1" applyAlignment="1">
      <alignment horizontal="center" vertical="center"/>
    </xf>
    <xf numFmtId="0" fontId="82" fillId="0" borderId="0" xfId="0" applyFont="1" applyBorder="1" applyAlignment="1">
      <alignment horizontal="right" vertical="center"/>
    </xf>
    <xf numFmtId="0" fontId="79" fillId="0" borderId="43" xfId="0" applyFont="1" applyBorder="1" applyAlignment="1">
      <alignment horizontal="right" wrapText="1"/>
    </xf>
    <xf numFmtId="0" fontId="79" fillId="0" borderId="0" xfId="0" applyFont="1" applyAlignment="1">
      <alignment horizontal="right" wrapText="1"/>
    </xf>
    <xf numFmtId="0" fontId="89" fillId="0" borderId="0" xfId="0" applyFont="1" applyBorder="1" applyAlignment="1">
      <alignment vertical="top" wrapText="1"/>
    </xf>
    <xf numFmtId="0" fontId="89" fillId="0" borderId="0" xfId="0" applyFont="1" applyBorder="1" applyAlignment="1">
      <alignment vertical="top" shrinkToFit="1"/>
    </xf>
    <xf numFmtId="0" fontId="88" fillId="0" borderId="0" xfId="0" applyFont="1" applyBorder="1">
      <alignment vertical="center"/>
    </xf>
    <xf numFmtId="0" fontId="88" fillId="0" borderId="0" xfId="0" applyFont="1" applyAlignment="1">
      <alignment horizontal="right" vertical="center"/>
    </xf>
    <xf numFmtId="0" fontId="88" fillId="0" borderId="15" xfId="0" applyFont="1" applyBorder="1" applyAlignment="1">
      <alignment horizontal="right" vertical="center"/>
    </xf>
    <xf numFmtId="180" fontId="88" fillId="0" borderId="1" xfId="0" applyNumberFormat="1" applyFont="1" applyBorder="1" applyAlignment="1">
      <alignment horizontal="center" vertical="center"/>
    </xf>
    <xf numFmtId="0" fontId="90" fillId="0" borderId="0" xfId="0" applyFont="1" applyBorder="1" applyAlignment="1">
      <alignment horizontal="left" vertical="center" wrapText="1"/>
    </xf>
    <xf numFmtId="0" fontId="90" fillId="0" borderId="0" xfId="0" applyFont="1" applyAlignment="1">
      <alignment horizontal="left" vertical="center" wrapText="1"/>
    </xf>
    <xf numFmtId="0" fontId="90" fillId="0" borderId="0" xfId="0" applyFont="1" applyAlignment="1">
      <alignment horizontal="right" vertical="center" wrapText="1"/>
    </xf>
    <xf numFmtId="0" fontId="82" fillId="0" borderId="0" xfId="0" applyFont="1" applyAlignment="1">
      <alignment horizontal="right" vertical="center" wrapText="1"/>
    </xf>
    <xf numFmtId="0" fontId="81" fillId="0" borderId="0" xfId="0" applyFont="1" applyBorder="1" applyAlignment="1">
      <alignment horizontal="left" wrapText="1"/>
    </xf>
    <xf numFmtId="0" fontId="81" fillId="0" borderId="8" xfId="0" applyFont="1" applyBorder="1" applyAlignment="1">
      <alignment horizontal="left" wrapText="1"/>
    </xf>
    <xf numFmtId="0" fontId="81" fillId="0" borderId="8" xfId="0" applyFont="1" applyBorder="1" applyAlignment="1"/>
    <xf numFmtId="0" fontId="91" fillId="0" borderId="0" xfId="0" applyFont="1" applyAlignment="1">
      <alignment horizontal="right" vertical="top"/>
    </xf>
    <xf numFmtId="0" fontId="81" fillId="0" borderId="0" xfId="0" applyFont="1" applyBorder="1" applyAlignment="1"/>
    <xf numFmtId="0" fontId="81" fillId="0" borderId="0" xfId="0" applyFont="1" applyAlignment="1">
      <alignment horizontal="left" wrapText="1"/>
    </xf>
    <xf numFmtId="0" fontId="82" fillId="0" borderId="0" xfId="0" applyFont="1" applyAlignment="1">
      <alignment horizontal="left" wrapText="1"/>
    </xf>
    <xf numFmtId="0" fontId="92" fillId="0" borderId="1" xfId="0" applyFont="1" applyBorder="1" applyAlignment="1">
      <alignment horizontal="right" wrapText="1"/>
    </xf>
    <xf numFmtId="0" fontId="86" fillId="0" borderId="1" xfId="0" applyFont="1" applyBorder="1" applyAlignment="1">
      <alignment horizontal="center" vertical="center"/>
    </xf>
    <xf numFmtId="0" fontId="72" fillId="0" borderId="1" xfId="0" applyFont="1" applyBorder="1" applyAlignment="1">
      <alignment horizontal="center" vertical="center" wrapText="1"/>
    </xf>
    <xf numFmtId="0" fontId="88" fillId="0" borderId="1" xfId="0" applyFont="1" applyBorder="1" applyAlignment="1">
      <alignment horizontal="center" vertical="center" wrapText="1"/>
    </xf>
    <xf numFmtId="0" fontId="72" fillId="0" borderId="2" xfId="0" applyFont="1" applyBorder="1" applyAlignment="1">
      <alignment horizontal="left" vertical="center" shrinkToFit="1"/>
    </xf>
    <xf numFmtId="0" fontId="72" fillId="0" borderId="9" xfId="0" applyFont="1" applyBorder="1" applyAlignment="1">
      <alignment horizontal="left" vertical="center" shrinkToFit="1"/>
    </xf>
    <xf numFmtId="0" fontId="72" fillId="0" borderId="3" xfId="0" applyFont="1" applyBorder="1" applyAlignment="1">
      <alignment horizontal="left" vertical="center" shrinkToFit="1"/>
    </xf>
    <xf numFmtId="181" fontId="88" fillId="0" borderId="1" xfId="0" applyNumberFormat="1" applyFont="1" applyBorder="1" applyAlignment="1">
      <alignment horizontal="center" vertical="center"/>
    </xf>
    <xf numFmtId="0" fontId="86" fillId="0" borderId="0" xfId="0" applyFont="1" applyAlignment="1"/>
    <xf numFmtId="0" fontId="72" fillId="0" borderId="0" xfId="0" applyFont="1">
      <alignment vertical="center"/>
    </xf>
    <xf numFmtId="0" fontId="82" fillId="0" borderId="70" xfId="0" applyFont="1" applyBorder="1" applyAlignment="1">
      <alignment horizontal="center" vertical="center" wrapText="1"/>
    </xf>
    <xf numFmtId="0" fontId="82" fillId="0" borderId="71" xfId="0" applyFont="1" applyBorder="1" applyAlignment="1">
      <alignment horizontal="center" vertical="center"/>
    </xf>
    <xf numFmtId="0" fontId="82" fillId="0" borderId="72" xfId="0" applyFont="1" applyBorder="1" applyAlignment="1">
      <alignment horizontal="center" vertical="center"/>
    </xf>
    <xf numFmtId="0" fontId="82" fillId="0" borderId="73" xfId="0" applyFont="1" applyBorder="1" applyAlignment="1">
      <alignment horizontal="center" vertical="center"/>
    </xf>
    <xf numFmtId="0" fontId="82" fillId="0" borderId="69" xfId="0" applyFont="1" applyBorder="1" applyAlignment="1">
      <alignment horizontal="center" vertical="center"/>
    </xf>
    <xf numFmtId="0" fontId="82" fillId="0" borderId="74" xfId="0" applyFont="1" applyBorder="1" applyAlignment="1">
      <alignment horizontal="center" vertical="center"/>
    </xf>
    <xf numFmtId="181" fontId="93" fillId="0" borderId="75" xfId="0" applyNumberFormat="1" applyFont="1" applyBorder="1" applyAlignment="1">
      <alignment horizontal="center" vertical="center"/>
    </xf>
    <xf numFmtId="181" fontId="93" fillId="0" borderId="76" xfId="0" applyNumberFormat="1" applyFont="1" applyBorder="1" applyAlignment="1">
      <alignment horizontal="center" vertical="center" wrapText="1"/>
    </xf>
    <xf numFmtId="181" fontId="93" fillId="0" borderId="77" xfId="0" applyNumberFormat="1" applyFont="1" applyBorder="1" applyAlignment="1">
      <alignment horizontal="center" vertical="center" wrapText="1"/>
    </xf>
    <xf numFmtId="0" fontId="88" fillId="0" borderId="1" xfId="0" applyFont="1" applyBorder="1">
      <alignment vertical="center"/>
    </xf>
    <xf numFmtId="0" fontId="73" fillId="0" borderId="0" xfId="0" applyFont="1" applyBorder="1" applyAlignment="1">
      <alignment horizontal="left" vertical="top" wrapText="1"/>
    </xf>
    <xf numFmtId="0" fontId="81" fillId="0" borderId="0" xfId="0" applyFont="1" applyBorder="1" applyAlignment="1">
      <alignment wrapText="1"/>
    </xf>
    <xf numFmtId="0" fontId="72" fillId="0" borderId="87" xfId="0" applyFont="1" applyBorder="1" applyAlignment="1">
      <alignment horizontal="left"/>
    </xf>
    <xf numFmtId="0" fontId="72" fillId="0" borderId="88" xfId="0" applyFont="1" applyBorder="1" applyAlignment="1">
      <alignment horizontal="left"/>
    </xf>
    <xf numFmtId="0" fontId="72" fillId="0" borderId="80" xfId="0" applyFont="1" applyBorder="1" applyAlignment="1">
      <alignment horizontal="left"/>
    </xf>
    <xf numFmtId="0" fontId="73" fillId="0" borderId="37" xfId="0" applyFont="1" applyBorder="1" applyAlignment="1">
      <alignment horizontal="left" vertical="top" wrapText="1"/>
    </xf>
    <xf numFmtId="0" fontId="73" fillId="0" borderId="0" xfId="0" applyFont="1" applyBorder="1" applyAlignment="1">
      <alignment horizontal="left" vertical="top" wrapText="1"/>
    </xf>
    <xf numFmtId="0" fontId="73" fillId="0" borderId="38" xfId="0" applyFont="1" applyBorder="1" applyAlignment="1">
      <alignment horizontal="left" vertical="top" wrapText="1"/>
    </xf>
    <xf numFmtId="0" fontId="73" fillId="0" borderId="49" xfId="0" applyFont="1" applyBorder="1" applyAlignment="1">
      <alignment horizontal="left" vertical="top" wrapText="1"/>
    </xf>
    <xf numFmtId="0" fontId="73" fillId="0" borderId="50" xfId="0" applyFont="1" applyBorder="1" applyAlignment="1">
      <alignment horizontal="left" vertical="top" wrapText="1"/>
    </xf>
    <xf numFmtId="0" fontId="73" fillId="0" borderId="51" xfId="0" applyFont="1" applyBorder="1" applyAlignment="1">
      <alignment horizontal="left" vertical="top" wrapText="1"/>
    </xf>
    <xf numFmtId="0" fontId="94" fillId="0" borderId="0" xfId="0" applyFont="1" applyAlignment="1">
      <alignment horizontal="left"/>
    </xf>
    <xf numFmtId="0" fontId="86" fillId="0" borderId="0" xfId="0" applyFont="1">
      <alignment vertical="center"/>
    </xf>
    <xf numFmtId="0" fontId="72" fillId="0" borderId="0" xfId="0" applyFont="1" applyBorder="1" applyAlignment="1">
      <alignment horizontal="right" wrapText="1"/>
    </xf>
    <xf numFmtId="0" fontId="72" fillId="0" borderId="39" xfId="0" applyFont="1" applyBorder="1" applyAlignment="1">
      <alignment horizontal="center" vertical="center"/>
    </xf>
    <xf numFmtId="0" fontId="72" fillId="0" borderId="41" xfId="0" applyFont="1" applyBorder="1" applyAlignment="1">
      <alignment horizontal="center" vertical="center"/>
    </xf>
    <xf numFmtId="0" fontId="72" fillId="0" borderId="0" xfId="0" applyFont="1" applyBorder="1" applyAlignment="1">
      <alignment horizontal="right" wrapText="1"/>
    </xf>
    <xf numFmtId="0" fontId="72" fillId="0" borderId="0" xfId="0" applyFont="1" applyAlignment="1">
      <alignment horizontal="right" wrapText="1"/>
    </xf>
    <xf numFmtId="177" fontId="72" fillId="0" borderId="39" xfId="0" applyNumberFormat="1" applyFont="1" applyBorder="1" applyAlignment="1">
      <alignment horizontal="center" vertical="center" wrapText="1"/>
    </xf>
    <xf numFmtId="177" fontId="72" fillId="0" borderId="40" xfId="0" applyNumberFormat="1" applyFont="1" applyBorder="1" applyAlignment="1">
      <alignment horizontal="center" vertical="center" wrapText="1"/>
    </xf>
    <xf numFmtId="177" fontId="72" fillId="0" borderId="41" xfId="0" applyNumberFormat="1" applyFont="1" applyBorder="1" applyAlignment="1">
      <alignment horizontal="center" vertical="center" wrapText="1"/>
    </xf>
    <xf numFmtId="0" fontId="72" fillId="0" borderId="0" xfId="0" applyFont="1" applyBorder="1" applyAlignment="1">
      <alignment horizontal="center" vertical="center"/>
    </xf>
    <xf numFmtId="0" fontId="90" fillId="0" borderId="0" xfId="0" applyFont="1" applyBorder="1" applyAlignment="1">
      <alignment horizontal="right" wrapText="1"/>
    </xf>
    <xf numFmtId="177" fontId="72" fillId="0" borderId="0" xfId="0" applyNumberFormat="1" applyFont="1" applyBorder="1" applyAlignment="1">
      <alignment horizontal="center" vertical="center" wrapText="1"/>
    </xf>
    <xf numFmtId="177" fontId="82" fillId="0" borderId="0" xfId="0" applyNumberFormat="1" applyFont="1" applyBorder="1" applyAlignment="1">
      <alignment horizontal="right" vertical="center" wrapText="1"/>
    </xf>
    <xf numFmtId="0" fontId="86" fillId="0" borderId="0" xfId="0" applyFont="1" applyAlignment="1">
      <alignment horizontal="left" wrapText="1"/>
    </xf>
    <xf numFmtId="0" fontId="86" fillId="0" borderId="0" xfId="0" applyFont="1" applyAlignment="1">
      <alignment horizontal="left"/>
    </xf>
    <xf numFmtId="0" fontId="92" fillId="0" borderId="0" xfId="0" applyFont="1" applyBorder="1" applyAlignment="1">
      <alignment horizontal="right" vertical="center" wrapText="1"/>
    </xf>
    <xf numFmtId="0" fontId="86" fillId="0" borderId="0" xfId="0" applyFont="1" applyBorder="1" applyAlignment="1">
      <alignment vertical="center"/>
    </xf>
    <xf numFmtId="0" fontId="92" fillId="0" borderId="38" xfId="0" applyFont="1" applyBorder="1" applyAlignment="1">
      <alignment horizontal="right" vertical="center" wrapText="1"/>
    </xf>
    <xf numFmtId="0" fontId="86" fillId="0" borderId="39" xfId="0" applyFont="1" applyBorder="1" applyAlignment="1">
      <alignment horizontal="center" vertical="center"/>
    </xf>
    <xf numFmtId="0" fontId="86" fillId="0" borderId="40" xfId="0" applyFont="1" applyBorder="1" applyAlignment="1">
      <alignment horizontal="center" vertical="center"/>
    </xf>
    <xf numFmtId="0" fontId="86" fillId="0" borderId="41" xfId="0" applyFont="1" applyBorder="1" applyAlignment="1">
      <alignment horizontal="center" vertical="center"/>
    </xf>
    <xf numFmtId="0" fontId="72" fillId="0" borderId="0" xfId="0" applyFont="1" applyAlignment="1">
      <alignment horizontal="right" wrapText="1"/>
    </xf>
    <xf numFmtId="0" fontId="86" fillId="0" borderId="0" xfId="0" applyFont="1" applyBorder="1" applyAlignment="1">
      <alignment horizontal="center" vertical="center" wrapText="1"/>
    </xf>
    <xf numFmtId="0" fontId="86" fillId="0" borderId="1" xfId="0" applyFont="1" applyBorder="1" applyAlignment="1">
      <alignment horizontal="left" vertical="center" wrapText="1"/>
    </xf>
    <xf numFmtId="0" fontId="73" fillId="0" borderId="35" xfId="0" applyFont="1" applyBorder="1" applyAlignment="1">
      <alignment horizontal="left" vertical="top" wrapText="1"/>
    </xf>
    <xf numFmtId="0" fontId="73" fillId="0" borderId="43" xfId="0" applyFont="1" applyBorder="1" applyAlignment="1">
      <alignment horizontal="left" vertical="top" wrapText="1"/>
    </xf>
    <xf numFmtId="0" fontId="73" fillId="0" borderId="36" xfId="0" applyFont="1" applyBorder="1" applyAlignment="1">
      <alignment horizontal="left" vertical="top" wrapText="1"/>
    </xf>
    <xf numFmtId="0" fontId="88" fillId="0" borderId="5" xfId="0" applyFont="1" applyBorder="1" applyAlignment="1">
      <alignment horizontal="left" vertical="center" wrapText="1"/>
    </xf>
    <xf numFmtId="0" fontId="88" fillId="0" borderId="6" xfId="0" applyFont="1" applyBorder="1" applyAlignment="1">
      <alignment horizontal="left" vertical="center" wrapText="1"/>
    </xf>
    <xf numFmtId="0" fontId="88" fillId="0" borderId="4" xfId="0" applyFont="1" applyBorder="1" applyAlignment="1">
      <alignment horizontal="left" vertical="center" wrapText="1"/>
    </xf>
  </cellXfs>
  <cellStyles count="2">
    <cellStyle name="標準" xfId="0" builtinId="0"/>
    <cellStyle name="標準 2" xfId="1"/>
  </cellStyles>
  <dxfs count="70">
    <dxf>
      <font>
        <color rgb="FFFF0000"/>
      </font>
      <fill>
        <patternFill patternType="none">
          <bgColor auto="1"/>
        </patternFill>
      </fill>
    </dxf>
    <dxf>
      <fill>
        <patternFill>
          <bgColor rgb="FFFF0000"/>
        </patternFill>
      </fill>
    </dxf>
    <dxf>
      <fill>
        <patternFill>
          <bgColor rgb="FFFF0000"/>
        </patternFill>
      </fill>
    </dxf>
    <dxf>
      <fill>
        <patternFill>
          <bgColor rgb="FFFFCCFF"/>
        </patternFill>
      </fill>
    </dxf>
    <dxf>
      <fill>
        <patternFill>
          <bgColor rgb="FFFF0000"/>
        </patternFill>
      </fill>
    </dxf>
    <dxf>
      <fill>
        <patternFill>
          <bgColor rgb="FFFF0000"/>
        </patternFill>
      </fill>
    </dxf>
    <dxf>
      <fill>
        <patternFill>
          <bgColor rgb="FFFFCCFF"/>
        </patternFill>
      </fill>
    </dxf>
    <dxf>
      <font>
        <color rgb="FFFF0000"/>
      </font>
      <fill>
        <patternFill patternType="none">
          <bgColor auto="1"/>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99993602252007"/>
          <c:y val="0.16860611401676984"/>
          <c:w val="0.48609513451265157"/>
          <c:h val="0.77633171765938014"/>
        </c:manualLayout>
      </c:layout>
      <c:radarChart>
        <c:radarStyle val="marker"/>
        <c:varyColors val="0"/>
        <c:ser>
          <c:idx val="0"/>
          <c:order val="0"/>
          <c:tx>
            <c:strRef>
              <c:f>習得レベル等集計!$A$6</c:f>
              <c:strCache>
                <c:ptCount val="1"/>
                <c:pt idx="0">
                  <c:v>【学習・教育目標習得レベル[%]】</c:v>
                </c:pt>
              </c:strCache>
            </c:strRef>
          </c:tx>
          <c:spPr>
            <a:ln w="28575" cap="rnd">
              <a:solidFill>
                <a:schemeClr val="accent1"/>
              </a:solidFill>
              <a:round/>
            </a:ln>
            <a:effectLst/>
          </c:spPr>
          <c:marker>
            <c:symbol val="circle"/>
            <c:size val="5"/>
            <c:spPr>
              <a:solidFill>
                <a:schemeClr val="accent5">
                  <a:lumMod val="75000"/>
                </a:schemeClr>
              </a:solidFill>
              <a:ln w="28575">
                <a:solidFill>
                  <a:schemeClr val="accent5">
                    <a:lumMod val="75000"/>
                  </a:schemeClr>
                </a:solidFill>
              </a:ln>
              <a:effectLst/>
            </c:spPr>
          </c:marker>
          <c:cat>
            <c:strRef>
              <c:f>習得レベル等集計!$A$10:$D$14</c:f>
              <c:strCache>
                <c:ptCount val="5"/>
                <c:pt idx="0">
                  <c:v>1. 分析・行動</c:v>
                </c:pt>
                <c:pt idx="1">
                  <c:v>2. 倫　理</c:v>
                </c:pt>
                <c:pt idx="2">
                  <c:v>3. 知　識</c:v>
                </c:pt>
                <c:pt idx="3">
                  <c:v>4. 協働・コミュニケーション</c:v>
                </c:pt>
                <c:pt idx="4">
                  <c:v>5. 解決・統合</c:v>
                </c:pt>
              </c:strCache>
            </c:strRef>
          </c:cat>
          <c:val>
            <c:numRef>
              <c:f>習得レベル等集計!$P$10:$P$14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1E04-44E4-846D-1863F077A564}"/>
            </c:ext>
          </c:extLst>
        </c:ser>
        <c:dLbls>
          <c:showLegendKey val="0"/>
          <c:showVal val="0"/>
          <c:showCatName val="0"/>
          <c:showSerName val="0"/>
          <c:showPercent val="0"/>
          <c:showBubbleSize val="0"/>
        </c:dLbls>
        <c:axId val="211054424"/>
        <c:axId val="415494648"/>
      </c:radarChart>
      <c:catAx>
        <c:axId val="211054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415494648"/>
        <c:crosses val="autoZero"/>
        <c:auto val="1"/>
        <c:lblAlgn val="ctr"/>
        <c:lblOffset val="100"/>
        <c:noMultiLvlLbl val="0"/>
      </c:catAx>
      <c:valAx>
        <c:axId val="415494648"/>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1054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最終年_後期!$A$27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最終年_後期!$A$31:$C$35</c:f>
              <c:strCache>
                <c:ptCount val="5"/>
                <c:pt idx="0">
                  <c:v>1. 分析・行動</c:v>
                </c:pt>
                <c:pt idx="1">
                  <c:v>2. 倫　理</c:v>
                </c:pt>
                <c:pt idx="2">
                  <c:v>3. 知　識</c:v>
                </c:pt>
                <c:pt idx="3">
                  <c:v>4. 協働・コミュニケーション</c:v>
                </c:pt>
                <c:pt idx="4">
                  <c:v>5. 解決・統合</c:v>
                </c:pt>
              </c:strCache>
            </c:strRef>
          </c:cat>
          <c:val>
            <c:numRef>
              <c:f>最終年_後期!$N$31:$N$35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59F3-41D4-9082-C57DB3CDECD3}"/>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'1年_前期'!$A$27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'1年_前期'!$A$31:$C$35</c:f>
              <c:strCache>
                <c:ptCount val="5"/>
                <c:pt idx="0">
                  <c:v>1. 分析・行動</c:v>
                </c:pt>
                <c:pt idx="1">
                  <c:v>2. 倫　理</c:v>
                </c:pt>
                <c:pt idx="2">
                  <c:v>3. 知　識</c:v>
                </c:pt>
                <c:pt idx="3">
                  <c:v>4. 協働・コミュニケーション</c:v>
                </c:pt>
                <c:pt idx="4">
                  <c:v>5. 解決・統合</c:v>
                </c:pt>
              </c:strCache>
            </c:strRef>
          </c:cat>
          <c:val>
            <c:numRef>
              <c:f>'1年_前期'!$N$31:$N$35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95D3-4306-8B2C-DB7E8357590E}"/>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231686</xdr:colOff>
      <xdr:row>16</xdr:row>
      <xdr:rowOff>36858</xdr:rowOff>
    </xdr:from>
    <xdr:to>
      <xdr:col>22</xdr:col>
      <xdr:colOff>37209</xdr:colOff>
      <xdr:row>18</xdr:row>
      <xdr:rowOff>176808</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13094577" y="3656358"/>
          <a:ext cx="45719" cy="53751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202697</xdr:colOff>
      <xdr:row>12</xdr:row>
      <xdr:rowOff>40585</xdr:rowOff>
    </xdr:from>
    <xdr:to>
      <xdr:col>24</xdr:col>
      <xdr:colOff>8221</xdr:colOff>
      <xdr:row>18</xdr:row>
      <xdr:rowOff>136435</xdr:rowOff>
    </xdr:to>
    <xdr:sp macro="" textlink="">
      <xdr:nvSpPr>
        <xdr:cNvPr id="9" name="右大かっこ 8">
          <a:extLst>
            <a:ext uri="{FF2B5EF4-FFF2-40B4-BE49-F238E27FC236}">
              <a16:creationId xmlns:a16="http://schemas.microsoft.com/office/drawing/2014/main" id="{00000000-0008-0000-0000-000009000000}"/>
            </a:ext>
          </a:extLst>
        </xdr:cNvPr>
        <xdr:cNvSpPr/>
      </xdr:nvSpPr>
      <xdr:spPr>
        <a:xfrm>
          <a:off x="13545980" y="2864955"/>
          <a:ext cx="45719" cy="128854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230256</xdr:colOff>
      <xdr:row>28</xdr:row>
      <xdr:rowOff>64190</xdr:rowOff>
    </xdr:from>
    <xdr:to>
      <xdr:col>22</xdr:col>
      <xdr:colOff>35779</xdr:colOff>
      <xdr:row>30</xdr:row>
      <xdr:rowOff>168140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13093147" y="6069081"/>
          <a:ext cx="45719" cy="50151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207064</xdr:colOff>
      <xdr:row>28</xdr:row>
      <xdr:rowOff>12008</xdr:rowOff>
    </xdr:from>
    <xdr:to>
      <xdr:col>24</xdr:col>
      <xdr:colOff>16564</xdr:colOff>
      <xdr:row>31</xdr:row>
      <xdr:rowOff>198781</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13550347" y="6016899"/>
          <a:ext cx="49695" cy="78312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476026</xdr:colOff>
      <xdr:row>11</xdr:row>
      <xdr:rowOff>47625</xdr:rowOff>
    </xdr:from>
    <xdr:to>
      <xdr:col>25</xdr:col>
      <xdr:colOff>8223</xdr:colOff>
      <xdr:row>21</xdr:row>
      <xdr:rowOff>171375</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14059504" y="2673212"/>
          <a:ext cx="45719" cy="211157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449746</xdr:colOff>
      <xdr:row>26</xdr:row>
      <xdr:rowOff>62947</xdr:rowOff>
    </xdr:from>
    <xdr:to>
      <xdr:col>25</xdr:col>
      <xdr:colOff>8224</xdr:colOff>
      <xdr:row>32</xdr:row>
      <xdr:rowOff>64</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a:off x="14033224" y="5670273"/>
          <a:ext cx="72000" cy="1129813"/>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199</xdr:row>
      <xdr:rowOff>0</xdr:rowOff>
    </xdr:from>
    <xdr:to>
      <xdr:col>32</xdr:col>
      <xdr:colOff>0</xdr:colOff>
      <xdr:row>199</xdr:row>
      <xdr:rowOff>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8375788" y="21539959"/>
          <a:ext cx="2691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67296</xdr:colOff>
      <xdr:row>166</xdr:row>
      <xdr:rowOff>0</xdr:rowOff>
    </xdr:from>
    <xdr:to>
      <xdr:col>32</xdr:col>
      <xdr:colOff>0</xdr:colOff>
      <xdr:row>166</xdr:row>
      <xdr:rowOff>0</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8510380" y="18692813"/>
          <a:ext cx="134593"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166</xdr:row>
      <xdr:rowOff>0</xdr:rowOff>
    </xdr:from>
    <xdr:to>
      <xdr:col>18</xdr:col>
      <xdr:colOff>0</xdr:colOff>
      <xdr:row>166</xdr:row>
      <xdr:rowOff>0</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a:off x="4803913" y="18692813"/>
          <a:ext cx="2691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178</xdr:row>
      <xdr:rowOff>0</xdr:rowOff>
    </xdr:from>
    <xdr:to>
      <xdr:col>32</xdr:col>
      <xdr:colOff>0</xdr:colOff>
      <xdr:row>178</xdr:row>
      <xdr:rowOff>0</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a:off x="4981575" y="23193375"/>
          <a:ext cx="381952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174</xdr:row>
      <xdr:rowOff>2296</xdr:rowOff>
    </xdr:from>
    <xdr:to>
      <xdr:col>9</xdr:col>
      <xdr:colOff>9525</xdr:colOff>
      <xdr:row>174</xdr:row>
      <xdr:rowOff>2296</xdr:rowOff>
    </xdr:to>
    <xdr:cxnSp macro="">
      <xdr:nvCxnSpPr>
        <xdr:cNvPr id="43" name="直線矢印コネクタ 42">
          <a:extLst>
            <a:ext uri="{FF2B5EF4-FFF2-40B4-BE49-F238E27FC236}">
              <a16:creationId xmlns:a16="http://schemas.microsoft.com/office/drawing/2014/main" id="{00000000-0008-0000-0100-00002B000000}"/>
            </a:ext>
          </a:extLst>
        </xdr:cNvPr>
        <xdr:cNvCxnSpPr/>
      </xdr:nvCxnSpPr>
      <xdr:spPr>
        <a:xfrm>
          <a:off x="3190875" y="22738471"/>
          <a:ext cx="142875"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10146</xdr:colOff>
      <xdr:row>174</xdr:row>
      <xdr:rowOff>0</xdr:rowOff>
    </xdr:from>
    <xdr:to>
      <xdr:col>9</xdr:col>
      <xdr:colOff>10146</xdr:colOff>
      <xdr:row>178</xdr:row>
      <xdr:rowOff>1</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a:xfrm>
          <a:off x="3334371" y="22736175"/>
          <a:ext cx="0" cy="45720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201705</xdr:colOff>
      <xdr:row>153</xdr:row>
      <xdr:rowOff>0</xdr:rowOff>
    </xdr:from>
    <xdr:to>
      <xdr:col>38</xdr:col>
      <xdr:colOff>67235</xdr:colOff>
      <xdr:row>153</xdr:row>
      <xdr:rowOff>0</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a:off x="10169337" y="16993721"/>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138</xdr:row>
      <xdr:rowOff>0</xdr:rowOff>
    </xdr:from>
    <xdr:to>
      <xdr:col>26</xdr:col>
      <xdr:colOff>0</xdr:colOff>
      <xdr:row>140</xdr:row>
      <xdr:rowOff>0</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flipV="1">
          <a:off x="8039100" y="16033750"/>
          <a:ext cx="0" cy="342900"/>
        </a:xfrm>
        <a:prstGeom prst="straightConnector1">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133</xdr:row>
      <xdr:rowOff>0</xdr:rowOff>
    </xdr:from>
    <xdr:to>
      <xdr:col>25</xdr:col>
      <xdr:colOff>1</xdr:colOff>
      <xdr:row>133</xdr:row>
      <xdr:rowOff>0</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a:off x="6594662" y="14752544"/>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133</xdr:row>
      <xdr:rowOff>0</xdr:rowOff>
    </xdr:from>
    <xdr:to>
      <xdr:col>39</xdr:col>
      <xdr:colOff>0</xdr:colOff>
      <xdr:row>133</xdr:row>
      <xdr:rowOff>0</xdr:rowOff>
    </xdr:to>
    <xdr:cxnSp macro="">
      <xdr:nvCxnSpPr>
        <xdr:cNvPr id="75" name="直線矢印コネクタ 74">
          <a:extLst>
            <a:ext uri="{FF2B5EF4-FFF2-40B4-BE49-F238E27FC236}">
              <a16:creationId xmlns:a16="http://schemas.microsoft.com/office/drawing/2014/main" id="{00000000-0008-0000-0100-00004B000000}"/>
            </a:ext>
          </a:extLst>
        </xdr:cNvPr>
        <xdr:cNvCxnSpPr/>
      </xdr:nvCxnSpPr>
      <xdr:spPr>
        <a:xfrm>
          <a:off x="8534400" y="16906875"/>
          <a:ext cx="204787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66676</xdr:colOff>
      <xdr:row>4</xdr:row>
      <xdr:rowOff>38100</xdr:rowOff>
    </xdr:from>
    <xdr:to>
      <xdr:col>4</xdr:col>
      <xdr:colOff>219075</xdr:colOff>
      <xdr:row>5</xdr:row>
      <xdr:rowOff>76200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a:off x="1571626" y="752475"/>
          <a:ext cx="152399" cy="257175"/>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104776</xdr:colOff>
      <xdr:row>4</xdr:row>
      <xdr:rowOff>142875</xdr:rowOff>
    </xdr:from>
    <xdr:to>
      <xdr:col>8</xdr:col>
      <xdr:colOff>47625</xdr:colOff>
      <xdr:row>5</xdr:row>
      <xdr:rowOff>76200</xdr:rowOff>
    </xdr:to>
    <xdr:cxnSp macro="">
      <xdr:nvCxnSpPr>
        <xdr:cNvPr id="52" name="直線矢印コネクタ 51">
          <a:extLst>
            <a:ext uri="{FF2B5EF4-FFF2-40B4-BE49-F238E27FC236}">
              <a16:creationId xmlns:a16="http://schemas.microsoft.com/office/drawing/2014/main" id="{00000000-0008-0000-0100-000034000000}"/>
            </a:ext>
          </a:extLst>
        </xdr:cNvPr>
        <xdr:cNvCxnSpPr/>
      </xdr:nvCxnSpPr>
      <xdr:spPr>
        <a:xfrm flipH="1">
          <a:off x="2924176" y="857250"/>
          <a:ext cx="209549" cy="152400"/>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133352</xdr:colOff>
      <xdr:row>7</xdr:row>
      <xdr:rowOff>142876</xdr:rowOff>
    </xdr:from>
    <xdr:to>
      <xdr:col>8</xdr:col>
      <xdr:colOff>57150</xdr:colOff>
      <xdr:row>8</xdr:row>
      <xdr:rowOff>85725</xdr:rowOff>
    </xdr:to>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flipH="1" flipV="1">
          <a:off x="2952752" y="1266826"/>
          <a:ext cx="190498" cy="142874"/>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124</xdr:row>
      <xdr:rowOff>0</xdr:rowOff>
    </xdr:from>
    <xdr:to>
      <xdr:col>18</xdr:col>
      <xdr:colOff>1</xdr:colOff>
      <xdr:row>124</xdr:row>
      <xdr:rowOff>0</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a:off x="4838700" y="144335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203199</xdr:colOff>
      <xdr:row>124</xdr:row>
      <xdr:rowOff>0</xdr:rowOff>
    </xdr:from>
    <xdr:to>
      <xdr:col>25</xdr:col>
      <xdr:colOff>0</xdr:colOff>
      <xdr:row>124</xdr:row>
      <xdr:rowOff>0</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a:off x="6642099" y="144335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126</xdr:row>
      <xdr:rowOff>0</xdr:rowOff>
    </xdr:from>
    <xdr:to>
      <xdr:col>44</xdr:col>
      <xdr:colOff>9525</xdr:colOff>
      <xdr:row>126</xdr:row>
      <xdr:rowOff>0</xdr:rowOff>
    </xdr:to>
    <xdr:cxnSp macro="">
      <xdr:nvCxnSpPr>
        <xdr:cNvPr id="74" name="直線矢印コネクタ 73">
          <a:extLst>
            <a:ext uri="{FF2B5EF4-FFF2-40B4-BE49-F238E27FC236}">
              <a16:creationId xmlns:a16="http://schemas.microsoft.com/office/drawing/2014/main" id="{00000000-0008-0000-0100-00004A000000}"/>
            </a:ext>
          </a:extLst>
        </xdr:cNvPr>
        <xdr:cNvCxnSpPr/>
      </xdr:nvCxnSpPr>
      <xdr:spPr>
        <a:xfrm>
          <a:off x="8134350" y="16106775"/>
          <a:ext cx="4105275" cy="0"/>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125</xdr:row>
      <xdr:rowOff>19051</xdr:rowOff>
    </xdr:from>
    <xdr:to>
      <xdr:col>26</xdr:col>
      <xdr:colOff>0</xdr:colOff>
      <xdr:row>126</xdr:row>
      <xdr:rowOff>9525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8134350" y="16011526"/>
          <a:ext cx="0" cy="104774"/>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1845</xdr:colOff>
      <xdr:row>121</xdr:row>
      <xdr:rowOff>1</xdr:rowOff>
    </xdr:from>
    <xdr:to>
      <xdr:col>16</xdr:col>
      <xdr:colOff>7655</xdr:colOff>
      <xdr:row>124</xdr:row>
      <xdr:rowOff>1</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flipV="1">
          <a:off x="4980245" y="14090651"/>
          <a:ext cx="5810" cy="3429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115</xdr:row>
      <xdr:rowOff>0</xdr:rowOff>
    </xdr:from>
    <xdr:to>
      <xdr:col>18</xdr:col>
      <xdr:colOff>2</xdr:colOff>
      <xdr:row>115</xdr:row>
      <xdr:rowOff>0</xdr:rowOff>
    </xdr:to>
    <xdr:cxnSp macro="">
      <xdr:nvCxnSpPr>
        <xdr:cNvPr id="92" name="直線矢印コネクタ 91">
          <a:extLst>
            <a:ext uri="{FF2B5EF4-FFF2-40B4-BE49-F238E27FC236}">
              <a16:creationId xmlns:a16="http://schemas.microsoft.com/office/drawing/2014/main" id="{00000000-0008-0000-0100-00005C000000}"/>
            </a:ext>
          </a:extLst>
        </xdr:cNvPr>
        <xdr:cNvCxnSpPr/>
      </xdr:nvCxnSpPr>
      <xdr:spPr>
        <a:xfrm>
          <a:off x="4963584" y="13112750"/>
          <a:ext cx="1375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68791</xdr:colOff>
      <xdr:row>110</xdr:row>
      <xdr:rowOff>5291</xdr:rowOff>
    </xdr:from>
    <xdr:to>
      <xdr:col>18</xdr:col>
      <xdr:colOff>1</xdr:colOff>
      <xdr:row>110</xdr:row>
      <xdr:rowOff>5291</xdr:rowOff>
    </xdr:to>
    <xdr:cxnSp macro="">
      <xdr:nvCxnSpPr>
        <xdr:cNvPr id="93" name="直線矢印コネクタ 92">
          <a:extLst>
            <a:ext uri="{FF2B5EF4-FFF2-40B4-BE49-F238E27FC236}">
              <a16:creationId xmlns:a16="http://schemas.microsoft.com/office/drawing/2014/main" id="{00000000-0008-0000-0100-00005D000000}"/>
            </a:ext>
          </a:extLst>
        </xdr:cNvPr>
        <xdr:cNvCxnSpPr/>
      </xdr:nvCxnSpPr>
      <xdr:spPr>
        <a:xfrm>
          <a:off x="4963583" y="12535958"/>
          <a:ext cx="1375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68791</xdr:colOff>
      <xdr:row>106</xdr:row>
      <xdr:rowOff>0</xdr:rowOff>
    </xdr:from>
    <xdr:to>
      <xdr:col>32</xdr:col>
      <xdr:colOff>0</xdr:colOff>
      <xdr:row>106</xdr:row>
      <xdr:rowOff>0</xdr:rowOff>
    </xdr:to>
    <xdr:cxnSp macro="">
      <xdr:nvCxnSpPr>
        <xdr:cNvPr id="94" name="直線矢印コネクタ 93">
          <a:extLst>
            <a:ext uri="{FF2B5EF4-FFF2-40B4-BE49-F238E27FC236}">
              <a16:creationId xmlns:a16="http://schemas.microsoft.com/office/drawing/2014/main" id="{00000000-0008-0000-0100-00005E000000}"/>
            </a:ext>
          </a:extLst>
        </xdr:cNvPr>
        <xdr:cNvCxnSpPr/>
      </xdr:nvCxnSpPr>
      <xdr:spPr>
        <a:xfrm>
          <a:off x="4963583" y="12065000"/>
          <a:ext cx="372533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1844</xdr:colOff>
      <xdr:row>106</xdr:row>
      <xdr:rowOff>0</xdr:rowOff>
    </xdr:from>
    <xdr:to>
      <xdr:col>16</xdr:col>
      <xdr:colOff>7656</xdr:colOff>
      <xdr:row>121</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flipH="1" flipV="1">
          <a:off x="4980244" y="11918950"/>
          <a:ext cx="5812" cy="1945216"/>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1116541</xdr:colOff>
      <xdr:row>103</xdr:row>
      <xdr:rowOff>0</xdr:rowOff>
    </xdr:from>
    <xdr:to>
      <xdr:col>4</xdr:col>
      <xdr:colOff>1116541</xdr:colOff>
      <xdr:row>105</xdr:row>
      <xdr:rowOff>2531</xdr:rowOff>
    </xdr:to>
    <xdr:cxnSp macro="">
      <xdr:nvCxnSpPr>
        <xdr:cNvPr id="98" name="直線矢印コネクタ 97">
          <a:extLst>
            <a:ext uri="{FF2B5EF4-FFF2-40B4-BE49-F238E27FC236}">
              <a16:creationId xmlns:a16="http://schemas.microsoft.com/office/drawing/2014/main" id="{00000000-0008-0000-0100-000062000000}"/>
            </a:ext>
          </a:extLst>
        </xdr:cNvPr>
        <xdr:cNvCxnSpPr/>
      </xdr:nvCxnSpPr>
      <xdr:spPr>
        <a:xfrm flipV="1">
          <a:off x="2629958" y="11715750"/>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1116541</xdr:colOff>
      <xdr:row>103</xdr:row>
      <xdr:rowOff>0</xdr:rowOff>
    </xdr:from>
    <xdr:to>
      <xdr:col>11</xdr:col>
      <xdr:colOff>1116541</xdr:colOff>
      <xdr:row>105</xdr:row>
      <xdr:rowOff>2531</xdr:rowOff>
    </xdr:to>
    <xdr:cxnSp macro="">
      <xdr:nvCxnSpPr>
        <xdr:cNvPr id="99" name="直線矢印コネクタ 98">
          <a:extLst>
            <a:ext uri="{FF2B5EF4-FFF2-40B4-BE49-F238E27FC236}">
              <a16:creationId xmlns:a16="http://schemas.microsoft.com/office/drawing/2014/main" id="{00000000-0008-0000-0100-000063000000}"/>
            </a:ext>
          </a:extLst>
        </xdr:cNvPr>
        <xdr:cNvCxnSpPr/>
      </xdr:nvCxnSpPr>
      <xdr:spPr>
        <a:xfrm flipV="1">
          <a:off x="4423833" y="11715750"/>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1116541</xdr:colOff>
      <xdr:row>98</xdr:row>
      <xdr:rowOff>113886</xdr:rowOff>
    </xdr:from>
    <xdr:to>
      <xdr:col>11</xdr:col>
      <xdr:colOff>1116541</xdr:colOff>
      <xdr:row>101</xdr:row>
      <xdr:rowOff>0</xdr:rowOff>
    </xdr:to>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flipV="1">
          <a:off x="4423833" y="11247553"/>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97</xdr:row>
      <xdr:rowOff>111769</xdr:rowOff>
    </xdr:from>
    <xdr:to>
      <xdr:col>8</xdr:col>
      <xdr:colOff>0</xdr:colOff>
      <xdr:row>102</xdr:row>
      <xdr:rowOff>0</xdr:rowOff>
    </xdr:to>
    <xdr:cxnSp macro="">
      <xdr:nvCxnSpPr>
        <xdr:cNvPr id="101" name="直線矢印コネクタ 100">
          <a:extLst>
            <a:ext uri="{FF2B5EF4-FFF2-40B4-BE49-F238E27FC236}">
              <a16:creationId xmlns:a16="http://schemas.microsoft.com/office/drawing/2014/main" id="{00000000-0008-0000-0100-000065000000}"/>
            </a:ext>
          </a:extLst>
        </xdr:cNvPr>
        <xdr:cNvCxnSpPr/>
      </xdr:nvCxnSpPr>
      <xdr:spPr>
        <a:xfrm flipV="1">
          <a:off x="3105150" y="11002019"/>
          <a:ext cx="0" cy="45973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101</xdr:row>
      <xdr:rowOff>116416</xdr:rowOff>
    </xdr:from>
    <xdr:to>
      <xdr:col>11</xdr:col>
      <xdr:colOff>1</xdr:colOff>
      <xdr:row>101</xdr:row>
      <xdr:rowOff>116416</xdr:rowOff>
    </xdr:to>
    <xdr:cxnSp macro="">
      <xdr:nvCxnSpPr>
        <xdr:cNvPr id="102" name="直線矢印コネクタ 101">
          <a:extLst>
            <a:ext uri="{FF2B5EF4-FFF2-40B4-BE49-F238E27FC236}">
              <a16:creationId xmlns:a16="http://schemas.microsoft.com/office/drawing/2014/main" id="{00000000-0008-0000-0100-000066000000}"/>
            </a:ext>
          </a:extLst>
        </xdr:cNvPr>
        <xdr:cNvCxnSpPr/>
      </xdr:nvCxnSpPr>
      <xdr:spPr>
        <a:xfrm>
          <a:off x="3032125" y="11599333"/>
          <a:ext cx="2751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2116</xdr:colOff>
      <xdr:row>98</xdr:row>
      <xdr:rowOff>5292</xdr:rowOff>
    </xdr:from>
    <xdr:to>
      <xdr:col>18</xdr:col>
      <xdr:colOff>0</xdr:colOff>
      <xdr:row>98</xdr:row>
      <xdr:rowOff>5292</xdr:rowOff>
    </xdr:to>
    <xdr:cxnSp macro="">
      <xdr:nvCxnSpPr>
        <xdr:cNvPr id="104" name="直線矢印コネクタ 103">
          <a:extLst>
            <a:ext uri="{FF2B5EF4-FFF2-40B4-BE49-F238E27FC236}">
              <a16:creationId xmlns:a16="http://schemas.microsoft.com/office/drawing/2014/main" id="{00000000-0008-0000-0100-000068000000}"/>
            </a:ext>
          </a:extLst>
        </xdr:cNvPr>
        <xdr:cNvCxnSpPr/>
      </xdr:nvCxnSpPr>
      <xdr:spPr>
        <a:xfrm>
          <a:off x="4828116" y="11138959"/>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195791</xdr:colOff>
      <xdr:row>98</xdr:row>
      <xdr:rowOff>0</xdr:rowOff>
    </xdr:from>
    <xdr:to>
      <xdr:col>24</xdr:col>
      <xdr:colOff>61384</xdr:colOff>
      <xdr:row>98</xdr:row>
      <xdr:rowOff>0</xdr:rowOff>
    </xdr:to>
    <xdr:cxnSp macro="">
      <xdr:nvCxnSpPr>
        <xdr:cNvPr id="105" name="直線矢印コネクタ 104">
          <a:extLst>
            <a:ext uri="{FF2B5EF4-FFF2-40B4-BE49-F238E27FC236}">
              <a16:creationId xmlns:a16="http://schemas.microsoft.com/office/drawing/2014/main" id="{00000000-0008-0000-0100-000069000000}"/>
            </a:ext>
          </a:extLst>
        </xdr:cNvPr>
        <xdr:cNvCxnSpPr/>
      </xdr:nvCxnSpPr>
      <xdr:spPr>
        <a:xfrm>
          <a:off x="6614583" y="11133667"/>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98</xdr:row>
      <xdr:rowOff>0</xdr:rowOff>
    </xdr:from>
    <xdr:to>
      <xdr:col>10</xdr:col>
      <xdr:colOff>66676</xdr:colOff>
      <xdr:row>98</xdr:row>
      <xdr:rowOff>0</xdr:rowOff>
    </xdr:to>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3032125" y="11133667"/>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xdr:colOff>
      <xdr:row>106</xdr:row>
      <xdr:rowOff>5292</xdr:rowOff>
    </xdr:from>
    <xdr:to>
      <xdr:col>11</xdr:col>
      <xdr:colOff>0</xdr:colOff>
      <xdr:row>106</xdr:row>
      <xdr:rowOff>5292</xdr:rowOff>
    </xdr:to>
    <xdr:cxnSp macro="">
      <xdr:nvCxnSpPr>
        <xdr:cNvPr id="108" name="直線矢印コネクタ 107">
          <a:extLst>
            <a:ext uri="{FF2B5EF4-FFF2-40B4-BE49-F238E27FC236}">
              <a16:creationId xmlns:a16="http://schemas.microsoft.com/office/drawing/2014/main" id="{00000000-0008-0000-0100-00006C000000}"/>
            </a:ext>
          </a:extLst>
        </xdr:cNvPr>
        <xdr:cNvCxnSpPr/>
      </xdr:nvCxnSpPr>
      <xdr:spPr>
        <a:xfrm>
          <a:off x="3034241" y="12070292"/>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66515</xdr:colOff>
      <xdr:row>95</xdr:row>
      <xdr:rowOff>0</xdr:rowOff>
    </xdr:from>
    <xdr:to>
      <xdr:col>31</xdr:col>
      <xdr:colOff>4751</xdr:colOff>
      <xdr:row>101</xdr:row>
      <xdr:rowOff>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H="1" flipV="1">
          <a:off x="8729476" y="11211830"/>
          <a:ext cx="4751" cy="686439"/>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1535</xdr:colOff>
      <xdr:row>98</xdr:row>
      <xdr:rowOff>0</xdr:rowOff>
    </xdr:from>
    <xdr:to>
      <xdr:col>30</xdr:col>
      <xdr:colOff>0</xdr:colOff>
      <xdr:row>98</xdr:row>
      <xdr:rowOff>5292</xdr:rowOff>
    </xdr:to>
    <xdr:cxnSp macro="">
      <xdr:nvCxnSpPr>
        <xdr:cNvPr id="113" name="直線矢印コネクタ 112">
          <a:extLst>
            <a:ext uri="{FF2B5EF4-FFF2-40B4-BE49-F238E27FC236}">
              <a16:creationId xmlns:a16="http://schemas.microsoft.com/office/drawing/2014/main" id="{00000000-0008-0000-0100-000071000000}"/>
            </a:ext>
          </a:extLst>
        </xdr:cNvPr>
        <xdr:cNvCxnSpPr/>
      </xdr:nvCxnSpPr>
      <xdr:spPr>
        <a:xfrm flipV="1">
          <a:off x="8531465" y="11555049"/>
          <a:ext cx="131496" cy="5292"/>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101</xdr:row>
      <xdr:rowOff>2661</xdr:rowOff>
    </xdr:from>
    <xdr:to>
      <xdr:col>32</xdr:col>
      <xdr:colOff>10075</xdr:colOff>
      <xdr:row>103</xdr:row>
      <xdr:rowOff>2662</xdr:rowOff>
    </xdr:to>
    <xdr:sp macro="" textlink="">
      <xdr:nvSpPr>
        <xdr:cNvPr id="114" name="円弧 113">
          <a:extLst>
            <a:ext uri="{FF2B5EF4-FFF2-40B4-BE49-F238E27FC236}">
              <a16:creationId xmlns:a16="http://schemas.microsoft.com/office/drawing/2014/main" id="{00000000-0008-0000-0100-000072000000}"/>
            </a:ext>
          </a:extLst>
        </xdr:cNvPr>
        <xdr:cNvSpPr/>
      </xdr:nvSpPr>
      <xdr:spPr>
        <a:xfrm rot="16200000" flipH="1">
          <a:off x="8620107" y="11943783"/>
          <a:ext cx="228814" cy="143106"/>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100</xdr:row>
      <xdr:rowOff>114406</xdr:rowOff>
    </xdr:from>
    <xdr:to>
      <xdr:col>32</xdr:col>
      <xdr:colOff>9501</xdr:colOff>
      <xdr:row>103</xdr:row>
      <xdr:rowOff>1</xdr:rowOff>
    </xdr:to>
    <xdr:sp macro="" textlink="">
      <xdr:nvSpPr>
        <xdr:cNvPr id="115" name="円弧 114">
          <a:extLst>
            <a:ext uri="{FF2B5EF4-FFF2-40B4-BE49-F238E27FC236}">
              <a16:creationId xmlns:a16="http://schemas.microsoft.com/office/drawing/2014/main" id="{00000000-0008-0000-0100-000073000000}"/>
            </a:ext>
          </a:extLst>
        </xdr:cNvPr>
        <xdr:cNvSpPr/>
      </xdr:nvSpPr>
      <xdr:spPr>
        <a:xfrm rot="5400000" flipH="1" flipV="1">
          <a:off x="8619820" y="11941409"/>
          <a:ext cx="228814" cy="142532"/>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7327</xdr:colOff>
      <xdr:row>103</xdr:row>
      <xdr:rowOff>2</xdr:rowOff>
    </xdr:from>
    <xdr:to>
      <xdr:col>31</xdr:col>
      <xdr:colOff>7330</xdr:colOff>
      <xdr:row>106</xdr:row>
      <xdr:rowOff>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H="1" flipV="1">
          <a:off x="8711712" y="12353194"/>
          <a:ext cx="3" cy="351691"/>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101</xdr:row>
      <xdr:rowOff>116416</xdr:rowOff>
    </xdr:from>
    <xdr:to>
      <xdr:col>46</xdr:col>
      <xdr:colOff>0</xdr:colOff>
      <xdr:row>101</xdr:row>
      <xdr:rowOff>116416</xdr:rowOff>
    </xdr:to>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8413750" y="11599333"/>
          <a:ext cx="386291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95</xdr:row>
      <xdr:rowOff>0</xdr:rowOff>
    </xdr:from>
    <xdr:to>
      <xdr:col>30</xdr:col>
      <xdr:colOff>66515</xdr:colOff>
      <xdr:row>95</xdr:row>
      <xdr:rowOff>0</xdr:rowOff>
    </xdr:to>
    <xdr:cxnSp macro="">
      <xdr:nvCxnSpPr>
        <xdr:cNvPr id="120" name="直線矢印コネクタ 119">
          <a:extLst>
            <a:ext uri="{FF2B5EF4-FFF2-40B4-BE49-F238E27FC236}">
              <a16:creationId xmlns:a16="http://schemas.microsoft.com/office/drawing/2014/main" id="{00000000-0008-0000-0100-000078000000}"/>
            </a:ext>
          </a:extLst>
        </xdr:cNvPr>
        <xdr:cNvCxnSpPr/>
      </xdr:nvCxnSpPr>
      <xdr:spPr>
        <a:xfrm>
          <a:off x="3323108" y="11211830"/>
          <a:ext cx="54063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95</xdr:row>
      <xdr:rowOff>0</xdr:rowOff>
    </xdr:from>
    <xdr:to>
      <xdr:col>9</xdr:col>
      <xdr:colOff>0</xdr:colOff>
      <xdr:row>98</xdr:row>
      <xdr:rowOff>0</xdr:rowOff>
    </xdr:to>
    <xdr:cxnSp macro="">
      <xdr:nvCxnSpPr>
        <xdr:cNvPr id="122" name="直線矢印コネクタ 121">
          <a:extLst>
            <a:ext uri="{FF2B5EF4-FFF2-40B4-BE49-F238E27FC236}">
              <a16:creationId xmlns:a16="http://schemas.microsoft.com/office/drawing/2014/main" id="{00000000-0008-0000-0100-00007A000000}"/>
            </a:ext>
          </a:extLst>
        </xdr:cNvPr>
        <xdr:cNvCxnSpPr/>
      </xdr:nvCxnSpPr>
      <xdr:spPr>
        <a:xfrm flipV="1">
          <a:off x="317500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63500</xdr:colOff>
      <xdr:row>95</xdr:row>
      <xdr:rowOff>0</xdr:rowOff>
    </xdr:from>
    <xdr:to>
      <xdr:col>15</xdr:col>
      <xdr:colOff>63500</xdr:colOff>
      <xdr:row>98</xdr:row>
      <xdr:rowOff>0</xdr:rowOff>
    </xdr:to>
    <xdr:cxnSp macro="">
      <xdr:nvCxnSpPr>
        <xdr:cNvPr id="125" name="直線矢印コネクタ 124">
          <a:extLst>
            <a:ext uri="{FF2B5EF4-FFF2-40B4-BE49-F238E27FC236}">
              <a16:creationId xmlns:a16="http://schemas.microsoft.com/office/drawing/2014/main" id="{00000000-0008-0000-0100-00007D000000}"/>
            </a:ext>
          </a:extLst>
        </xdr:cNvPr>
        <xdr:cNvCxnSpPr/>
      </xdr:nvCxnSpPr>
      <xdr:spPr>
        <a:xfrm flipV="1">
          <a:off x="497205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95</xdr:row>
      <xdr:rowOff>0</xdr:rowOff>
    </xdr:from>
    <xdr:to>
      <xdr:col>23</xdr:col>
      <xdr:colOff>0</xdr:colOff>
      <xdr:row>98</xdr:row>
      <xdr:rowOff>0</xdr:rowOff>
    </xdr:to>
    <xdr:cxnSp macro="">
      <xdr:nvCxnSpPr>
        <xdr:cNvPr id="126" name="直線矢印コネクタ 125">
          <a:extLst>
            <a:ext uri="{FF2B5EF4-FFF2-40B4-BE49-F238E27FC236}">
              <a16:creationId xmlns:a16="http://schemas.microsoft.com/office/drawing/2014/main" id="{00000000-0008-0000-0100-00007E000000}"/>
            </a:ext>
          </a:extLst>
        </xdr:cNvPr>
        <xdr:cNvCxnSpPr/>
      </xdr:nvCxnSpPr>
      <xdr:spPr>
        <a:xfrm flipV="1">
          <a:off x="678180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112</xdr:row>
      <xdr:rowOff>0</xdr:rowOff>
    </xdr:from>
    <xdr:to>
      <xdr:col>37</xdr:col>
      <xdr:colOff>0</xdr:colOff>
      <xdr:row>112</xdr:row>
      <xdr:rowOff>0</xdr:rowOff>
    </xdr:to>
    <xdr:cxnSp macro="">
      <xdr:nvCxnSpPr>
        <xdr:cNvPr id="130" name="直線矢印コネクタ 129">
          <a:extLst>
            <a:ext uri="{FF2B5EF4-FFF2-40B4-BE49-F238E27FC236}">
              <a16:creationId xmlns:a16="http://schemas.microsoft.com/office/drawing/2014/main" id="{00000000-0008-0000-0100-000082000000}"/>
            </a:ext>
          </a:extLst>
        </xdr:cNvPr>
        <xdr:cNvCxnSpPr/>
      </xdr:nvCxnSpPr>
      <xdr:spPr>
        <a:xfrm>
          <a:off x="8515350" y="12604750"/>
          <a:ext cx="1873250"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117</xdr:row>
      <xdr:rowOff>0</xdr:rowOff>
    </xdr:from>
    <xdr:to>
      <xdr:col>44</xdr:col>
      <xdr:colOff>9525</xdr:colOff>
      <xdr:row>117</xdr:row>
      <xdr:rowOff>0</xdr:rowOff>
    </xdr:to>
    <xdr:cxnSp macro="">
      <xdr:nvCxnSpPr>
        <xdr:cNvPr id="132" name="直線矢印コネクタ 131">
          <a:extLst>
            <a:ext uri="{FF2B5EF4-FFF2-40B4-BE49-F238E27FC236}">
              <a16:creationId xmlns:a16="http://schemas.microsoft.com/office/drawing/2014/main" id="{00000000-0008-0000-0100-000084000000}"/>
            </a:ext>
          </a:extLst>
        </xdr:cNvPr>
        <xdr:cNvCxnSpPr/>
      </xdr:nvCxnSpPr>
      <xdr:spPr>
        <a:xfrm>
          <a:off x="8667750" y="15078075"/>
          <a:ext cx="3571875"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61765</xdr:colOff>
      <xdr:row>106</xdr:row>
      <xdr:rowOff>106</xdr:rowOff>
    </xdr:from>
    <xdr:to>
      <xdr:col>30</xdr:col>
      <xdr:colOff>0</xdr:colOff>
      <xdr:row>110</xdr:row>
      <xdr:rowOff>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662840" y="13820881"/>
          <a:ext cx="4910" cy="457094"/>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110</xdr:row>
      <xdr:rowOff>0</xdr:rowOff>
    </xdr:from>
    <xdr:to>
      <xdr:col>25</xdr:col>
      <xdr:colOff>1</xdr:colOff>
      <xdr:row>110</xdr:row>
      <xdr:rowOff>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xdr:nvCxnSpPr>
      <xdr:spPr>
        <a:xfrm>
          <a:off x="6642100" y="123761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110</xdr:row>
      <xdr:rowOff>0</xdr:rowOff>
    </xdr:from>
    <xdr:to>
      <xdr:col>32</xdr:col>
      <xdr:colOff>1</xdr:colOff>
      <xdr:row>110</xdr:row>
      <xdr:rowOff>0</xdr:rowOff>
    </xdr:to>
    <xdr:cxnSp macro="">
      <xdr:nvCxnSpPr>
        <xdr:cNvPr id="138" name="直線矢印コネクタ 137">
          <a:extLst>
            <a:ext uri="{FF2B5EF4-FFF2-40B4-BE49-F238E27FC236}">
              <a16:creationId xmlns:a16="http://schemas.microsoft.com/office/drawing/2014/main" id="{00000000-0008-0000-0100-00008A000000}"/>
            </a:ext>
          </a:extLst>
        </xdr:cNvPr>
        <xdr:cNvCxnSpPr/>
      </xdr:nvCxnSpPr>
      <xdr:spPr>
        <a:xfrm>
          <a:off x="8445500" y="123761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110</xdr:row>
      <xdr:rowOff>0</xdr:rowOff>
    </xdr:from>
    <xdr:to>
      <xdr:col>29</xdr:col>
      <xdr:colOff>0</xdr:colOff>
      <xdr:row>112</xdr:row>
      <xdr:rowOff>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8515350" y="12376150"/>
          <a:ext cx="0" cy="2286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110</xdr:row>
      <xdr:rowOff>0</xdr:rowOff>
    </xdr:from>
    <xdr:to>
      <xdr:col>37</xdr:col>
      <xdr:colOff>0</xdr:colOff>
      <xdr:row>112</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flipV="1">
          <a:off x="10388600" y="12376150"/>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110</xdr:row>
      <xdr:rowOff>6350</xdr:rowOff>
    </xdr:from>
    <xdr:to>
      <xdr:col>39</xdr:col>
      <xdr:colOff>1</xdr:colOff>
      <xdr:row>110</xdr:row>
      <xdr:rowOff>6350</xdr:rowOff>
    </xdr:to>
    <xdr:cxnSp macro="">
      <xdr:nvCxnSpPr>
        <xdr:cNvPr id="143" name="直線矢印コネクタ 142">
          <a:extLst>
            <a:ext uri="{FF2B5EF4-FFF2-40B4-BE49-F238E27FC236}">
              <a16:creationId xmlns:a16="http://schemas.microsoft.com/office/drawing/2014/main" id="{00000000-0008-0000-0100-00008F000000}"/>
            </a:ext>
          </a:extLst>
        </xdr:cNvPr>
        <xdr:cNvCxnSpPr/>
      </xdr:nvCxnSpPr>
      <xdr:spPr>
        <a:xfrm>
          <a:off x="10388600" y="1238250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115</xdr:row>
      <xdr:rowOff>0</xdr:rowOff>
    </xdr:from>
    <xdr:to>
      <xdr:col>25</xdr:col>
      <xdr:colOff>1</xdr:colOff>
      <xdr:row>115</xdr:row>
      <xdr:rowOff>0</xdr:rowOff>
    </xdr:to>
    <xdr:cxnSp macro="">
      <xdr:nvCxnSpPr>
        <xdr:cNvPr id="147" name="直線矢印コネクタ 146">
          <a:extLst>
            <a:ext uri="{FF2B5EF4-FFF2-40B4-BE49-F238E27FC236}">
              <a16:creationId xmlns:a16="http://schemas.microsoft.com/office/drawing/2014/main" id="{00000000-0008-0000-0100-000093000000}"/>
            </a:ext>
          </a:extLst>
        </xdr:cNvPr>
        <xdr:cNvCxnSpPr/>
      </xdr:nvCxnSpPr>
      <xdr:spPr>
        <a:xfrm>
          <a:off x="6642100" y="129476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115</xdr:row>
      <xdr:rowOff>0</xdr:rowOff>
    </xdr:from>
    <xdr:to>
      <xdr:col>32</xdr:col>
      <xdr:colOff>1</xdr:colOff>
      <xdr:row>115</xdr:row>
      <xdr:rowOff>0</xdr:rowOff>
    </xdr:to>
    <xdr:cxnSp macro="">
      <xdr:nvCxnSpPr>
        <xdr:cNvPr id="148" name="直線矢印コネクタ 147">
          <a:extLst>
            <a:ext uri="{FF2B5EF4-FFF2-40B4-BE49-F238E27FC236}">
              <a16:creationId xmlns:a16="http://schemas.microsoft.com/office/drawing/2014/main" id="{00000000-0008-0000-0100-000094000000}"/>
            </a:ext>
          </a:extLst>
        </xdr:cNvPr>
        <xdr:cNvCxnSpPr/>
      </xdr:nvCxnSpPr>
      <xdr:spPr>
        <a:xfrm>
          <a:off x="8445500" y="129476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115</xdr:row>
      <xdr:rowOff>0</xdr:rowOff>
    </xdr:from>
    <xdr:to>
      <xdr:col>30</xdr:col>
      <xdr:colOff>0</xdr:colOff>
      <xdr:row>120</xdr:row>
      <xdr:rowOff>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flipV="1">
          <a:off x="8585200" y="12947650"/>
          <a:ext cx="0" cy="5715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69849</xdr:colOff>
      <xdr:row>120</xdr:row>
      <xdr:rowOff>0</xdr:rowOff>
    </xdr:from>
    <xdr:to>
      <xdr:col>32</xdr:col>
      <xdr:colOff>0</xdr:colOff>
      <xdr:row>120</xdr:row>
      <xdr:rowOff>0</xdr:rowOff>
    </xdr:to>
    <xdr:cxnSp macro="">
      <xdr:nvCxnSpPr>
        <xdr:cNvPr id="151" name="直線矢印コネクタ 150">
          <a:extLst>
            <a:ext uri="{FF2B5EF4-FFF2-40B4-BE49-F238E27FC236}">
              <a16:creationId xmlns:a16="http://schemas.microsoft.com/office/drawing/2014/main" id="{00000000-0008-0000-0100-000097000000}"/>
            </a:ext>
          </a:extLst>
        </xdr:cNvPr>
        <xdr:cNvCxnSpPr/>
      </xdr:nvCxnSpPr>
      <xdr:spPr>
        <a:xfrm>
          <a:off x="8585199" y="1351915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115</xdr:row>
      <xdr:rowOff>0</xdr:rowOff>
    </xdr:from>
    <xdr:to>
      <xdr:col>39</xdr:col>
      <xdr:colOff>1</xdr:colOff>
      <xdr:row>115</xdr:row>
      <xdr:rowOff>0</xdr:rowOff>
    </xdr:to>
    <xdr:cxnSp macro="">
      <xdr:nvCxnSpPr>
        <xdr:cNvPr id="153" name="直線矢印コネクタ 152">
          <a:extLst>
            <a:ext uri="{FF2B5EF4-FFF2-40B4-BE49-F238E27FC236}">
              <a16:creationId xmlns:a16="http://schemas.microsoft.com/office/drawing/2014/main" id="{00000000-0008-0000-0100-000099000000}"/>
            </a:ext>
          </a:extLst>
        </xdr:cNvPr>
        <xdr:cNvCxnSpPr/>
      </xdr:nvCxnSpPr>
      <xdr:spPr>
        <a:xfrm>
          <a:off x="10388600" y="1294765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6804</xdr:colOff>
      <xdr:row>42</xdr:row>
      <xdr:rowOff>0</xdr:rowOff>
    </xdr:from>
    <xdr:to>
      <xdr:col>44</xdr:col>
      <xdr:colOff>6804</xdr:colOff>
      <xdr:row>42</xdr:row>
      <xdr:rowOff>3603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12076340" y="5626554"/>
          <a:ext cx="0" cy="234924"/>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65942</xdr:colOff>
      <xdr:row>42</xdr:row>
      <xdr:rowOff>0</xdr:rowOff>
    </xdr:from>
    <xdr:to>
      <xdr:col>36</xdr:col>
      <xdr:colOff>65942</xdr:colOff>
      <xdr:row>42</xdr:row>
      <xdr:rowOff>1</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10243038" y="5685692"/>
          <a:ext cx="0" cy="234463"/>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197826</xdr:colOff>
      <xdr:row>69</xdr:row>
      <xdr:rowOff>0</xdr:rowOff>
    </xdr:from>
    <xdr:to>
      <xdr:col>45</xdr:col>
      <xdr:colOff>65942</xdr:colOff>
      <xdr:row>69</xdr:row>
      <xdr:rowOff>0</xdr:rowOff>
    </xdr:to>
    <xdr:cxnSp macro="">
      <xdr:nvCxnSpPr>
        <xdr:cNvPr id="166" name="直線矢印コネクタ 165">
          <a:extLst>
            <a:ext uri="{FF2B5EF4-FFF2-40B4-BE49-F238E27FC236}">
              <a16:creationId xmlns:a16="http://schemas.microsoft.com/office/drawing/2014/main" id="{00000000-0008-0000-0100-0000A6000000}"/>
            </a:ext>
          </a:extLst>
        </xdr:cNvPr>
        <xdr:cNvCxnSpPr/>
      </xdr:nvCxnSpPr>
      <xdr:spPr>
        <a:xfrm>
          <a:off x="11884268" y="9085385"/>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197826</xdr:colOff>
      <xdr:row>73</xdr:row>
      <xdr:rowOff>0</xdr:rowOff>
    </xdr:from>
    <xdr:to>
      <xdr:col>45</xdr:col>
      <xdr:colOff>65942</xdr:colOff>
      <xdr:row>73</xdr:row>
      <xdr:rowOff>0</xdr:rowOff>
    </xdr:to>
    <xdr:cxnSp macro="">
      <xdr:nvCxnSpPr>
        <xdr:cNvPr id="167" name="直線矢印コネクタ 166">
          <a:extLst>
            <a:ext uri="{FF2B5EF4-FFF2-40B4-BE49-F238E27FC236}">
              <a16:creationId xmlns:a16="http://schemas.microsoft.com/office/drawing/2014/main" id="{00000000-0008-0000-0100-0000A7000000}"/>
            </a:ext>
          </a:extLst>
        </xdr:cNvPr>
        <xdr:cNvCxnSpPr/>
      </xdr:nvCxnSpPr>
      <xdr:spPr>
        <a:xfrm>
          <a:off x="11884268" y="9554308"/>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197826</xdr:colOff>
      <xdr:row>65</xdr:row>
      <xdr:rowOff>0</xdr:rowOff>
    </xdr:from>
    <xdr:to>
      <xdr:col>45</xdr:col>
      <xdr:colOff>65942</xdr:colOff>
      <xdr:row>65</xdr:row>
      <xdr:rowOff>0</xdr:rowOff>
    </xdr:to>
    <xdr:cxnSp macro="">
      <xdr:nvCxnSpPr>
        <xdr:cNvPr id="168" name="直線矢印コネクタ 167">
          <a:extLst>
            <a:ext uri="{FF2B5EF4-FFF2-40B4-BE49-F238E27FC236}">
              <a16:creationId xmlns:a16="http://schemas.microsoft.com/office/drawing/2014/main" id="{00000000-0008-0000-0100-0000A8000000}"/>
            </a:ext>
          </a:extLst>
        </xdr:cNvPr>
        <xdr:cNvCxnSpPr/>
      </xdr:nvCxnSpPr>
      <xdr:spPr>
        <a:xfrm>
          <a:off x="4791807" y="8616462"/>
          <a:ext cx="735623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49</xdr:row>
      <xdr:rowOff>0</xdr:rowOff>
    </xdr:from>
    <xdr:to>
      <xdr:col>53</xdr:col>
      <xdr:colOff>0</xdr:colOff>
      <xdr:row>49</xdr:row>
      <xdr:rowOff>0</xdr:rowOff>
    </xdr:to>
    <xdr:cxnSp macro="">
      <xdr:nvCxnSpPr>
        <xdr:cNvPr id="170" name="直線矢印コネクタ 169">
          <a:extLst>
            <a:ext uri="{FF2B5EF4-FFF2-40B4-BE49-F238E27FC236}">
              <a16:creationId xmlns:a16="http://schemas.microsoft.com/office/drawing/2014/main" id="{00000000-0008-0000-0100-0000AA000000}"/>
            </a:ext>
          </a:extLst>
        </xdr:cNvPr>
        <xdr:cNvCxnSpPr/>
      </xdr:nvCxnSpPr>
      <xdr:spPr>
        <a:xfrm>
          <a:off x="13657384" y="6740769"/>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197826</xdr:colOff>
      <xdr:row>41</xdr:row>
      <xdr:rowOff>0</xdr:rowOff>
    </xdr:from>
    <xdr:to>
      <xdr:col>39</xdr:col>
      <xdr:colOff>0</xdr:colOff>
      <xdr:row>41</xdr:row>
      <xdr:rowOff>0</xdr:rowOff>
    </xdr:to>
    <xdr:cxnSp macro="">
      <xdr:nvCxnSpPr>
        <xdr:cNvPr id="172" name="直線矢印コネクタ 171">
          <a:extLst>
            <a:ext uri="{FF2B5EF4-FFF2-40B4-BE49-F238E27FC236}">
              <a16:creationId xmlns:a16="http://schemas.microsoft.com/office/drawing/2014/main" id="{00000000-0008-0000-0100-0000AC000000}"/>
            </a:ext>
          </a:extLst>
        </xdr:cNvPr>
        <xdr:cNvCxnSpPr/>
      </xdr:nvCxnSpPr>
      <xdr:spPr>
        <a:xfrm>
          <a:off x="10111153" y="5216769"/>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49</xdr:row>
      <xdr:rowOff>0</xdr:rowOff>
    </xdr:from>
    <xdr:to>
      <xdr:col>32</xdr:col>
      <xdr:colOff>0</xdr:colOff>
      <xdr:row>49</xdr:row>
      <xdr:rowOff>0</xdr:rowOff>
    </xdr:to>
    <xdr:cxnSp macro="">
      <xdr:nvCxnSpPr>
        <xdr:cNvPr id="173" name="直線矢印コネクタ 172">
          <a:extLst>
            <a:ext uri="{FF2B5EF4-FFF2-40B4-BE49-F238E27FC236}">
              <a16:creationId xmlns:a16="http://schemas.microsoft.com/office/drawing/2014/main" id="{00000000-0008-0000-0100-0000AD000000}"/>
            </a:ext>
          </a:extLst>
        </xdr:cNvPr>
        <xdr:cNvCxnSpPr/>
      </xdr:nvCxnSpPr>
      <xdr:spPr>
        <a:xfrm>
          <a:off x="3018693" y="6740769"/>
          <a:ext cx="558311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33</xdr:row>
      <xdr:rowOff>0</xdr:rowOff>
    </xdr:from>
    <xdr:to>
      <xdr:col>18</xdr:col>
      <xdr:colOff>3823</xdr:colOff>
      <xdr:row>33</xdr:row>
      <xdr:rowOff>0</xdr:rowOff>
    </xdr:to>
    <xdr:cxnSp macro="">
      <xdr:nvCxnSpPr>
        <xdr:cNvPr id="176" name="直線矢印コネクタ 175">
          <a:extLst>
            <a:ext uri="{FF2B5EF4-FFF2-40B4-BE49-F238E27FC236}">
              <a16:creationId xmlns:a16="http://schemas.microsoft.com/office/drawing/2014/main" id="{00000000-0008-0000-0100-0000B0000000}"/>
            </a:ext>
          </a:extLst>
        </xdr:cNvPr>
        <xdr:cNvCxnSpPr/>
      </xdr:nvCxnSpPr>
      <xdr:spPr>
        <a:xfrm>
          <a:off x="4795631" y="4278923"/>
          <a:ext cx="26376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2708</xdr:colOff>
      <xdr:row>33</xdr:row>
      <xdr:rowOff>0</xdr:rowOff>
    </xdr:from>
    <xdr:to>
      <xdr:col>11</xdr:col>
      <xdr:colOff>0</xdr:colOff>
      <xdr:row>33</xdr:row>
      <xdr:rowOff>0</xdr:rowOff>
    </xdr:to>
    <xdr:cxnSp macro="">
      <xdr:nvCxnSpPr>
        <xdr:cNvPr id="177" name="直線矢印コネクタ 176">
          <a:extLst>
            <a:ext uri="{FF2B5EF4-FFF2-40B4-BE49-F238E27FC236}">
              <a16:creationId xmlns:a16="http://schemas.microsoft.com/office/drawing/2014/main" id="{00000000-0008-0000-0100-0000B1000000}"/>
            </a:ext>
          </a:extLst>
        </xdr:cNvPr>
        <xdr:cNvCxnSpPr/>
      </xdr:nvCxnSpPr>
      <xdr:spPr>
        <a:xfrm>
          <a:off x="3021400" y="4278923"/>
          <a:ext cx="26106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100</xdr:row>
      <xdr:rowOff>114405</xdr:rowOff>
    </xdr:from>
    <xdr:to>
      <xdr:col>31</xdr:col>
      <xdr:colOff>10076</xdr:colOff>
      <xdr:row>103</xdr:row>
      <xdr:rowOff>0</xdr:rowOff>
    </xdr:to>
    <xdr:sp macro="" textlink="">
      <xdr:nvSpPr>
        <xdr:cNvPr id="124" name="円弧 123">
          <a:extLst>
            <a:ext uri="{FF2B5EF4-FFF2-40B4-BE49-F238E27FC236}">
              <a16:creationId xmlns:a16="http://schemas.microsoft.com/office/drawing/2014/main" id="{00000000-0008-0000-0100-00007C000000}"/>
            </a:ext>
          </a:extLst>
        </xdr:cNvPr>
        <xdr:cNvSpPr/>
      </xdr:nvSpPr>
      <xdr:spPr>
        <a:xfrm rot="16200000" flipH="1">
          <a:off x="8553592" y="11941121"/>
          <a:ext cx="228814" cy="143106"/>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100</xdr:row>
      <xdr:rowOff>114406</xdr:rowOff>
    </xdr:from>
    <xdr:to>
      <xdr:col>31</xdr:col>
      <xdr:colOff>9502</xdr:colOff>
      <xdr:row>103</xdr:row>
      <xdr:rowOff>1</xdr:rowOff>
    </xdr:to>
    <xdr:sp macro="" textlink="">
      <xdr:nvSpPr>
        <xdr:cNvPr id="127" name="円弧 126">
          <a:extLst>
            <a:ext uri="{FF2B5EF4-FFF2-40B4-BE49-F238E27FC236}">
              <a16:creationId xmlns:a16="http://schemas.microsoft.com/office/drawing/2014/main" id="{00000000-0008-0000-0100-00007F000000}"/>
            </a:ext>
          </a:extLst>
        </xdr:cNvPr>
        <xdr:cNvSpPr/>
      </xdr:nvSpPr>
      <xdr:spPr>
        <a:xfrm rot="5400000" flipH="1" flipV="1">
          <a:off x="8553305" y="11941409"/>
          <a:ext cx="228814" cy="142532"/>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xdr:colOff>
      <xdr:row>98</xdr:row>
      <xdr:rowOff>1</xdr:rowOff>
    </xdr:from>
    <xdr:to>
      <xdr:col>30</xdr:col>
      <xdr:colOff>4751</xdr:colOff>
      <xdr:row>100</xdr:row>
      <xdr:rowOff>114406</xdr:rowOff>
    </xdr:to>
    <xdr:cxnSp macro="">
      <xdr:nvCxnSpPr>
        <xdr:cNvPr id="128" name="直線コネクタ 127">
          <a:extLst>
            <a:ext uri="{FF2B5EF4-FFF2-40B4-BE49-F238E27FC236}">
              <a16:creationId xmlns:a16="http://schemas.microsoft.com/office/drawing/2014/main" id="{00000000-0008-0000-0100-000080000000}"/>
            </a:ext>
          </a:extLst>
        </xdr:cNvPr>
        <xdr:cNvCxnSpPr>
          <a:stCxn id="127" idx="2"/>
        </xdr:cNvCxnSpPr>
      </xdr:nvCxnSpPr>
      <xdr:spPr>
        <a:xfrm flipH="1" flipV="1">
          <a:off x="8662962" y="11555050"/>
          <a:ext cx="4750" cy="343218"/>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103</xdr:row>
      <xdr:rowOff>2</xdr:rowOff>
    </xdr:from>
    <xdr:to>
      <xdr:col>30</xdr:col>
      <xdr:colOff>3</xdr:colOff>
      <xdr:row>105</xdr:row>
      <xdr:rowOff>114406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H="1" flipV="1">
          <a:off x="8662961" y="12127083"/>
          <a:ext cx="3" cy="343217"/>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3823</xdr:colOff>
      <xdr:row>37</xdr:row>
      <xdr:rowOff>0</xdr:rowOff>
    </xdr:from>
    <xdr:to>
      <xdr:col>11</xdr:col>
      <xdr:colOff>3824</xdr:colOff>
      <xdr:row>37</xdr:row>
      <xdr:rowOff>0</xdr:rowOff>
    </xdr:to>
    <xdr:cxnSp macro="">
      <xdr:nvCxnSpPr>
        <xdr:cNvPr id="133" name="直線矢印コネクタ 132">
          <a:extLst>
            <a:ext uri="{FF2B5EF4-FFF2-40B4-BE49-F238E27FC236}">
              <a16:creationId xmlns:a16="http://schemas.microsoft.com/office/drawing/2014/main" id="{12DCBE99-BF66-47AB-BBB5-2919CF59EB05}"/>
            </a:ext>
          </a:extLst>
        </xdr:cNvPr>
        <xdr:cNvCxnSpPr/>
      </xdr:nvCxnSpPr>
      <xdr:spPr>
        <a:xfrm>
          <a:off x="6724240" y="5196417"/>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33</xdr:row>
      <xdr:rowOff>0</xdr:rowOff>
    </xdr:from>
    <xdr:to>
      <xdr:col>53</xdr:col>
      <xdr:colOff>0</xdr:colOff>
      <xdr:row>33</xdr:row>
      <xdr:rowOff>0</xdr:rowOff>
    </xdr:to>
    <xdr:cxnSp macro="">
      <xdr:nvCxnSpPr>
        <xdr:cNvPr id="134" name="直線矢印コネクタ 133">
          <a:extLst>
            <a:ext uri="{FF2B5EF4-FFF2-40B4-BE49-F238E27FC236}">
              <a16:creationId xmlns:a16="http://schemas.microsoft.com/office/drawing/2014/main" id="{1993CA4F-5DBE-4A1C-829A-8F301A0E6569}"/>
            </a:ext>
          </a:extLst>
        </xdr:cNvPr>
        <xdr:cNvCxnSpPr/>
      </xdr:nvCxnSpPr>
      <xdr:spPr>
        <a:xfrm>
          <a:off x="13786826" y="4730750"/>
          <a:ext cx="25725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14816</xdr:colOff>
      <xdr:row>92</xdr:row>
      <xdr:rowOff>976</xdr:rowOff>
    </xdr:from>
    <xdr:to>
      <xdr:col>46</xdr:col>
      <xdr:colOff>14817</xdr:colOff>
      <xdr:row>92</xdr:row>
      <xdr:rowOff>976</xdr:rowOff>
    </xdr:to>
    <xdr:cxnSp macro="">
      <xdr:nvCxnSpPr>
        <xdr:cNvPr id="139" name="直線矢印コネクタ 138">
          <a:extLst>
            <a:ext uri="{FF2B5EF4-FFF2-40B4-BE49-F238E27FC236}">
              <a16:creationId xmlns:a16="http://schemas.microsoft.com/office/drawing/2014/main" id="{0D19AB4A-2264-4F6C-B369-2231636CAB5D}"/>
            </a:ext>
          </a:extLst>
        </xdr:cNvPr>
        <xdr:cNvCxnSpPr/>
      </xdr:nvCxnSpPr>
      <xdr:spPr>
        <a:xfrm>
          <a:off x="12037483" y="11367476"/>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33</xdr:row>
      <xdr:rowOff>0</xdr:rowOff>
    </xdr:from>
    <xdr:to>
      <xdr:col>32</xdr:col>
      <xdr:colOff>3824</xdr:colOff>
      <xdr:row>33</xdr:row>
      <xdr:rowOff>0</xdr:rowOff>
    </xdr:to>
    <xdr:cxnSp macro="">
      <xdr:nvCxnSpPr>
        <xdr:cNvPr id="150" name="直線矢印コネクタ 149">
          <a:extLst>
            <a:ext uri="{FF2B5EF4-FFF2-40B4-BE49-F238E27FC236}">
              <a16:creationId xmlns:a16="http://schemas.microsoft.com/office/drawing/2014/main" id="{823C1CCA-BC2E-424B-BB8C-ED534A38E15D}"/>
            </a:ext>
          </a:extLst>
        </xdr:cNvPr>
        <xdr:cNvCxnSpPr/>
      </xdr:nvCxnSpPr>
      <xdr:spPr>
        <a:xfrm>
          <a:off x="6724240" y="5196417"/>
          <a:ext cx="2540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xdr:colOff>
      <xdr:row>33</xdr:row>
      <xdr:rowOff>4233</xdr:rowOff>
    </xdr:from>
    <xdr:to>
      <xdr:col>25</xdr:col>
      <xdr:colOff>8057</xdr:colOff>
      <xdr:row>33</xdr:row>
      <xdr:rowOff>4233</xdr:rowOff>
    </xdr:to>
    <xdr:cxnSp macro="">
      <xdr:nvCxnSpPr>
        <xdr:cNvPr id="156" name="直線矢印コネクタ 155">
          <a:extLst>
            <a:ext uri="{FF2B5EF4-FFF2-40B4-BE49-F238E27FC236}">
              <a16:creationId xmlns:a16="http://schemas.microsoft.com/office/drawing/2014/main" id="{D0F0329F-6F1E-4343-9C37-DE9F23AB80FF}"/>
            </a:ext>
          </a:extLst>
        </xdr:cNvPr>
        <xdr:cNvCxnSpPr/>
      </xdr:nvCxnSpPr>
      <xdr:spPr>
        <a:xfrm>
          <a:off x="6765471" y="4728633"/>
          <a:ext cx="258429"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170</xdr:row>
      <xdr:rowOff>5176</xdr:rowOff>
    </xdr:from>
    <xdr:to>
      <xdr:col>46</xdr:col>
      <xdr:colOff>0</xdr:colOff>
      <xdr:row>170</xdr:row>
      <xdr:rowOff>5176</xdr:rowOff>
    </xdr:to>
    <xdr:cxnSp macro="">
      <xdr:nvCxnSpPr>
        <xdr:cNvPr id="157" name="直線矢印コネクタ 156">
          <a:extLst>
            <a:ext uri="{FF2B5EF4-FFF2-40B4-BE49-F238E27FC236}">
              <a16:creationId xmlns:a16="http://schemas.microsoft.com/office/drawing/2014/main" id="{B94FDB0C-037E-42EF-81EA-C19C49BE5004}"/>
            </a:ext>
          </a:extLst>
        </xdr:cNvPr>
        <xdr:cNvCxnSpPr/>
      </xdr:nvCxnSpPr>
      <xdr:spPr>
        <a:xfrm>
          <a:off x="12022667" y="22653509"/>
          <a:ext cx="254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170</xdr:row>
      <xdr:rowOff>10353</xdr:rowOff>
    </xdr:from>
    <xdr:to>
      <xdr:col>39</xdr:col>
      <xdr:colOff>1</xdr:colOff>
      <xdr:row>170</xdr:row>
      <xdr:rowOff>10353</xdr:rowOff>
    </xdr:to>
    <xdr:cxnSp macro="">
      <xdr:nvCxnSpPr>
        <xdr:cNvPr id="164" name="直線矢印コネクタ 163">
          <a:extLst>
            <a:ext uri="{FF2B5EF4-FFF2-40B4-BE49-F238E27FC236}">
              <a16:creationId xmlns:a16="http://schemas.microsoft.com/office/drawing/2014/main" id="{22FB8621-4B9D-451A-8FBA-341E41ABD898}"/>
            </a:ext>
          </a:extLst>
        </xdr:cNvPr>
        <xdr:cNvCxnSpPr/>
      </xdr:nvCxnSpPr>
      <xdr:spPr>
        <a:xfrm>
          <a:off x="10255250" y="22658686"/>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166</xdr:row>
      <xdr:rowOff>0</xdr:rowOff>
    </xdr:from>
    <xdr:to>
      <xdr:col>18</xdr:col>
      <xdr:colOff>3823</xdr:colOff>
      <xdr:row>166</xdr:row>
      <xdr:rowOff>0</xdr:rowOff>
    </xdr:to>
    <xdr:cxnSp macro="">
      <xdr:nvCxnSpPr>
        <xdr:cNvPr id="165" name="直線矢印コネクタ 164">
          <a:extLst>
            <a:ext uri="{FF2B5EF4-FFF2-40B4-BE49-F238E27FC236}">
              <a16:creationId xmlns:a16="http://schemas.microsoft.com/office/drawing/2014/main" id="{F90F9996-E343-40F2-B7A0-E9FAC0743B80}"/>
            </a:ext>
          </a:extLst>
        </xdr:cNvPr>
        <xdr:cNvCxnSpPr/>
      </xdr:nvCxnSpPr>
      <xdr:spPr>
        <a:xfrm>
          <a:off x="4956823" y="4730750"/>
          <a:ext cx="254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2708</xdr:colOff>
      <xdr:row>166</xdr:row>
      <xdr:rowOff>0</xdr:rowOff>
    </xdr:from>
    <xdr:to>
      <xdr:col>11</xdr:col>
      <xdr:colOff>0</xdr:colOff>
      <xdr:row>166</xdr:row>
      <xdr:rowOff>0</xdr:rowOff>
    </xdr:to>
    <xdr:cxnSp macro="">
      <xdr:nvCxnSpPr>
        <xdr:cNvPr id="169" name="直線矢印コネクタ 168">
          <a:extLst>
            <a:ext uri="{FF2B5EF4-FFF2-40B4-BE49-F238E27FC236}">
              <a16:creationId xmlns:a16="http://schemas.microsoft.com/office/drawing/2014/main" id="{AB611977-9E1E-4059-A1D0-7D2F11936265}"/>
            </a:ext>
          </a:extLst>
        </xdr:cNvPr>
        <xdr:cNvCxnSpPr/>
      </xdr:nvCxnSpPr>
      <xdr:spPr>
        <a:xfrm>
          <a:off x="3188291" y="4730750"/>
          <a:ext cx="2512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166</xdr:row>
      <xdr:rowOff>0</xdr:rowOff>
    </xdr:from>
    <xdr:to>
      <xdr:col>32</xdr:col>
      <xdr:colOff>3824</xdr:colOff>
      <xdr:row>166</xdr:row>
      <xdr:rowOff>0</xdr:rowOff>
    </xdr:to>
    <xdr:cxnSp macro="">
      <xdr:nvCxnSpPr>
        <xdr:cNvPr id="174" name="直線矢印コネクタ 173">
          <a:extLst>
            <a:ext uri="{FF2B5EF4-FFF2-40B4-BE49-F238E27FC236}">
              <a16:creationId xmlns:a16="http://schemas.microsoft.com/office/drawing/2014/main" id="{9E2DD3AF-E147-478F-90C4-6E51AA02D355}"/>
            </a:ext>
          </a:extLst>
        </xdr:cNvPr>
        <xdr:cNvCxnSpPr/>
      </xdr:nvCxnSpPr>
      <xdr:spPr>
        <a:xfrm>
          <a:off x="8491656" y="4730750"/>
          <a:ext cx="2540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xdr:colOff>
      <xdr:row>166</xdr:row>
      <xdr:rowOff>4233</xdr:rowOff>
    </xdr:from>
    <xdr:to>
      <xdr:col>25</xdr:col>
      <xdr:colOff>8057</xdr:colOff>
      <xdr:row>166</xdr:row>
      <xdr:rowOff>4233</xdr:rowOff>
    </xdr:to>
    <xdr:cxnSp macro="">
      <xdr:nvCxnSpPr>
        <xdr:cNvPr id="179" name="直線矢印コネクタ 178">
          <a:extLst>
            <a:ext uri="{FF2B5EF4-FFF2-40B4-BE49-F238E27FC236}">
              <a16:creationId xmlns:a16="http://schemas.microsoft.com/office/drawing/2014/main" id="{BA756C06-5D90-4A03-B11D-E3AFD50F5293}"/>
            </a:ext>
          </a:extLst>
        </xdr:cNvPr>
        <xdr:cNvCxnSpPr/>
      </xdr:nvCxnSpPr>
      <xdr:spPr>
        <a:xfrm>
          <a:off x="6731302" y="4734983"/>
          <a:ext cx="25117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5828</xdr:colOff>
      <xdr:row>166</xdr:row>
      <xdr:rowOff>3494</xdr:rowOff>
    </xdr:from>
    <xdr:to>
      <xdr:col>32</xdr:col>
      <xdr:colOff>14625</xdr:colOff>
      <xdr:row>170</xdr:row>
      <xdr:rowOff>4959</xdr:rowOff>
    </xdr:to>
    <xdr:grpSp>
      <xdr:nvGrpSpPr>
        <xdr:cNvPr id="7" name="グループ化 6">
          <a:extLst>
            <a:ext uri="{FF2B5EF4-FFF2-40B4-BE49-F238E27FC236}">
              <a16:creationId xmlns:a16="http://schemas.microsoft.com/office/drawing/2014/main" id="{8C610D40-8070-4DB2-A9E1-69ED24329975}"/>
            </a:ext>
          </a:extLst>
        </xdr:cNvPr>
        <xdr:cNvGrpSpPr/>
      </xdr:nvGrpSpPr>
      <xdr:grpSpPr>
        <a:xfrm>
          <a:off x="6355828" y="18221644"/>
          <a:ext cx="1780447" cy="458665"/>
          <a:chOff x="8644304" y="22768244"/>
          <a:chExt cx="134753" cy="470388"/>
        </a:xfrm>
      </xdr:grpSpPr>
      <xdr:cxnSp macro="">
        <xdr:nvCxnSpPr>
          <xdr:cNvPr id="182" name="直線コネクタ 181">
            <a:extLst>
              <a:ext uri="{FF2B5EF4-FFF2-40B4-BE49-F238E27FC236}">
                <a16:creationId xmlns:a16="http://schemas.microsoft.com/office/drawing/2014/main" id="{A9A00104-5586-4854-A33B-7AA37CEFAB9A}"/>
              </a:ext>
            </a:extLst>
          </xdr:cNvPr>
          <xdr:cNvCxnSpPr/>
        </xdr:nvCxnSpPr>
        <xdr:spPr>
          <a:xfrm flipV="1">
            <a:off x="8644304" y="22769709"/>
            <a:ext cx="0" cy="468923"/>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xnSp macro="">
        <xdr:nvCxnSpPr>
          <xdr:cNvPr id="183" name="直線矢印コネクタ 182">
            <a:extLst>
              <a:ext uri="{FF2B5EF4-FFF2-40B4-BE49-F238E27FC236}">
                <a16:creationId xmlns:a16="http://schemas.microsoft.com/office/drawing/2014/main" id="{3239BD59-6414-41B7-AF83-C12B9CF334BD}"/>
              </a:ext>
            </a:extLst>
          </xdr:cNvPr>
          <xdr:cNvCxnSpPr/>
        </xdr:nvCxnSpPr>
        <xdr:spPr>
          <a:xfrm>
            <a:off x="8644650" y="23230491"/>
            <a:ext cx="13440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xnSp macro="">
        <xdr:nvCxnSpPr>
          <xdr:cNvPr id="185" name="直線コネクタ 184">
            <a:extLst>
              <a:ext uri="{FF2B5EF4-FFF2-40B4-BE49-F238E27FC236}">
                <a16:creationId xmlns:a16="http://schemas.microsoft.com/office/drawing/2014/main" id="{7EA36BC6-F57F-451A-BC58-9EF01A24ECDB}"/>
              </a:ext>
            </a:extLst>
          </xdr:cNvPr>
          <xdr:cNvCxnSpPr/>
        </xdr:nvCxnSpPr>
        <xdr:spPr>
          <a:xfrm flipV="1">
            <a:off x="8769049" y="22768244"/>
            <a:ext cx="0" cy="468923"/>
          </a:xfrm>
          <a:prstGeom prst="line">
            <a:avLst/>
          </a:prstGeom>
          <a:ln w="12700">
            <a:solidFill>
              <a:schemeClr val="tx1"/>
            </a:solidFill>
            <a:prstDash val="dash"/>
            <a:tailEnd type="none"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1113582</xdr:colOff>
      <xdr:row>167</xdr:row>
      <xdr:rowOff>14657</xdr:rowOff>
    </xdr:from>
    <xdr:to>
      <xdr:col>32</xdr:col>
      <xdr:colOff>1113582</xdr:colOff>
      <xdr:row>169</xdr:row>
      <xdr:rowOff>4508</xdr:rowOff>
    </xdr:to>
    <xdr:cxnSp macro="">
      <xdr:nvCxnSpPr>
        <xdr:cNvPr id="184" name="直線矢印コネクタ 183">
          <a:extLst>
            <a:ext uri="{FF2B5EF4-FFF2-40B4-BE49-F238E27FC236}">
              <a16:creationId xmlns:a16="http://schemas.microsoft.com/office/drawing/2014/main" id="{C672161F-20EE-41C4-BBA0-C777C6654083}"/>
            </a:ext>
          </a:extLst>
        </xdr:cNvPr>
        <xdr:cNvCxnSpPr/>
      </xdr:nvCxnSpPr>
      <xdr:spPr>
        <a:xfrm>
          <a:off x="9883909" y="22903965"/>
          <a:ext cx="0" cy="224312"/>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88</xdr:row>
      <xdr:rowOff>0</xdr:rowOff>
    </xdr:from>
    <xdr:to>
      <xdr:col>53</xdr:col>
      <xdr:colOff>0</xdr:colOff>
      <xdr:row>88</xdr:row>
      <xdr:rowOff>0</xdr:rowOff>
    </xdr:to>
    <xdr:cxnSp macro="">
      <xdr:nvCxnSpPr>
        <xdr:cNvPr id="186" name="直線矢印コネクタ 185">
          <a:extLst>
            <a:ext uri="{FF2B5EF4-FFF2-40B4-BE49-F238E27FC236}">
              <a16:creationId xmlns:a16="http://schemas.microsoft.com/office/drawing/2014/main" id="{53B4D177-F256-4820-9EC1-AF2DF08275FB}"/>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98</xdr:row>
      <xdr:rowOff>0</xdr:rowOff>
    </xdr:from>
    <xdr:to>
      <xdr:col>53</xdr:col>
      <xdr:colOff>0</xdr:colOff>
      <xdr:row>98</xdr:row>
      <xdr:rowOff>0</xdr:rowOff>
    </xdr:to>
    <xdr:cxnSp macro="">
      <xdr:nvCxnSpPr>
        <xdr:cNvPr id="188" name="直線矢印コネクタ 187">
          <a:extLst>
            <a:ext uri="{FF2B5EF4-FFF2-40B4-BE49-F238E27FC236}">
              <a16:creationId xmlns:a16="http://schemas.microsoft.com/office/drawing/2014/main" id="{80600FCB-CF96-435C-BA06-5911D179F5FB}"/>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174</xdr:row>
      <xdr:rowOff>0</xdr:rowOff>
    </xdr:from>
    <xdr:to>
      <xdr:col>53</xdr:col>
      <xdr:colOff>0</xdr:colOff>
      <xdr:row>174</xdr:row>
      <xdr:rowOff>0</xdr:rowOff>
    </xdr:to>
    <xdr:cxnSp macro="">
      <xdr:nvCxnSpPr>
        <xdr:cNvPr id="189" name="直線矢印コネクタ 188">
          <a:extLst>
            <a:ext uri="{FF2B5EF4-FFF2-40B4-BE49-F238E27FC236}">
              <a16:creationId xmlns:a16="http://schemas.microsoft.com/office/drawing/2014/main" id="{287AE482-7EBE-4FB2-843A-9C63150D3241}"/>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199</xdr:row>
      <xdr:rowOff>0</xdr:rowOff>
    </xdr:from>
    <xdr:to>
      <xdr:col>53</xdr:col>
      <xdr:colOff>0</xdr:colOff>
      <xdr:row>199</xdr:row>
      <xdr:rowOff>0</xdr:rowOff>
    </xdr:to>
    <xdr:cxnSp macro="">
      <xdr:nvCxnSpPr>
        <xdr:cNvPr id="190" name="直線矢印コネクタ 189">
          <a:extLst>
            <a:ext uri="{FF2B5EF4-FFF2-40B4-BE49-F238E27FC236}">
              <a16:creationId xmlns:a16="http://schemas.microsoft.com/office/drawing/2014/main" id="{C0A183F9-9C19-413D-A608-EDC5A4D89A3E}"/>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119</xdr:row>
      <xdr:rowOff>107983</xdr:rowOff>
    </xdr:from>
    <xdr:to>
      <xdr:col>11</xdr:col>
      <xdr:colOff>6883</xdr:colOff>
      <xdr:row>119</xdr:row>
      <xdr:rowOff>107983</xdr:rowOff>
    </xdr:to>
    <xdr:cxnSp macro="">
      <xdr:nvCxnSpPr>
        <xdr:cNvPr id="192" name="直線矢印コネクタ 191">
          <a:extLst>
            <a:ext uri="{FF2B5EF4-FFF2-40B4-BE49-F238E27FC236}">
              <a16:creationId xmlns:a16="http://schemas.microsoft.com/office/drawing/2014/main" id="{5EEE8B6D-429E-443D-9593-BE65E456AE37}"/>
            </a:ext>
          </a:extLst>
        </xdr:cNvPr>
        <xdr:cNvCxnSpPr/>
      </xdr:nvCxnSpPr>
      <xdr:spPr>
        <a:xfrm>
          <a:off x="3363686" y="15445954"/>
          <a:ext cx="9941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30646</xdr:colOff>
      <xdr:row>114</xdr:row>
      <xdr:rowOff>108917</xdr:rowOff>
    </xdr:from>
    <xdr:to>
      <xdr:col>9</xdr:col>
      <xdr:colOff>30646</xdr:colOff>
      <xdr:row>120</xdr:row>
      <xdr:rowOff>0</xdr:rowOff>
    </xdr:to>
    <xdr:cxnSp macro="">
      <xdr:nvCxnSpPr>
        <xdr:cNvPr id="193" name="直線コネクタ 192">
          <a:extLst>
            <a:ext uri="{FF2B5EF4-FFF2-40B4-BE49-F238E27FC236}">
              <a16:creationId xmlns:a16="http://schemas.microsoft.com/office/drawing/2014/main" id="{3D4C5FD5-124D-4B8D-A736-6EED2DA8F968}"/>
            </a:ext>
          </a:extLst>
        </xdr:cNvPr>
        <xdr:cNvCxnSpPr/>
      </xdr:nvCxnSpPr>
      <xdr:spPr>
        <a:xfrm flipV="1">
          <a:off x="3347587" y="14631741"/>
          <a:ext cx="0" cy="563435"/>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178</xdr:row>
      <xdr:rowOff>0</xdr:rowOff>
    </xdr:from>
    <xdr:to>
      <xdr:col>39</xdr:col>
      <xdr:colOff>0</xdr:colOff>
      <xdr:row>178</xdr:row>
      <xdr:rowOff>0</xdr:rowOff>
    </xdr:to>
    <xdr:cxnSp macro="">
      <xdr:nvCxnSpPr>
        <xdr:cNvPr id="199" name="直線矢印コネクタ 198">
          <a:extLst>
            <a:ext uri="{FF2B5EF4-FFF2-40B4-BE49-F238E27FC236}">
              <a16:creationId xmlns:a16="http://schemas.microsoft.com/office/drawing/2014/main" id="{7DA73932-87B9-403E-8FDF-61317BA10BF5}"/>
            </a:ext>
          </a:extLst>
        </xdr:cNvPr>
        <xdr:cNvCxnSpPr/>
      </xdr:nvCxnSpPr>
      <xdr:spPr>
        <a:xfrm>
          <a:off x="8534400"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36089</xdr:colOff>
      <xdr:row>120</xdr:row>
      <xdr:rowOff>0</xdr:rowOff>
    </xdr:from>
    <xdr:to>
      <xdr:col>8</xdr:col>
      <xdr:colOff>36089</xdr:colOff>
      <xdr:row>124</xdr:row>
      <xdr:rowOff>59</xdr:rowOff>
    </xdr:to>
    <xdr:cxnSp macro="">
      <xdr:nvCxnSpPr>
        <xdr:cNvPr id="217" name="直線コネクタ 216">
          <a:extLst>
            <a:ext uri="{FF2B5EF4-FFF2-40B4-BE49-F238E27FC236}">
              <a16:creationId xmlns:a16="http://schemas.microsoft.com/office/drawing/2014/main" id="{9C3934A0-C875-4EE6-A9C8-BB420660B994}"/>
            </a:ext>
          </a:extLst>
        </xdr:cNvPr>
        <xdr:cNvCxnSpPr/>
      </xdr:nvCxnSpPr>
      <xdr:spPr>
        <a:xfrm flipV="1">
          <a:off x="3285795" y="15195176"/>
          <a:ext cx="0" cy="448295"/>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32657</xdr:colOff>
      <xdr:row>123</xdr:row>
      <xdr:rowOff>113425</xdr:rowOff>
    </xdr:from>
    <xdr:to>
      <xdr:col>11</xdr:col>
      <xdr:colOff>10886</xdr:colOff>
      <xdr:row>123</xdr:row>
      <xdr:rowOff>113425</xdr:rowOff>
    </xdr:to>
    <xdr:cxnSp macro="">
      <xdr:nvCxnSpPr>
        <xdr:cNvPr id="218" name="直線矢印コネクタ 217">
          <a:extLst>
            <a:ext uri="{FF2B5EF4-FFF2-40B4-BE49-F238E27FC236}">
              <a16:creationId xmlns:a16="http://schemas.microsoft.com/office/drawing/2014/main" id="{152A0943-AFA5-44C2-B53E-2B8DC0F25BD4}"/>
            </a:ext>
          </a:extLst>
        </xdr:cNvPr>
        <xdr:cNvCxnSpPr/>
      </xdr:nvCxnSpPr>
      <xdr:spPr>
        <a:xfrm>
          <a:off x="3292928" y="16365796"/>
          <a:ext cx="17417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114</xdr:row>
      <xdr:rowOff>107983</xdr:rowOff>
    </xdr:from>
    <xdr:to>
      <xdr:col>11</xdr:col>
      <xdr:colOff>6883</xdr:colOff>
      <xdr:row>114</xdr:row>
      <xdr:rowOff>107983</xdr:rowOff>
    </xdr:to>
    <xdr:cxnSp macro="">
      <xdr:nvCxnSpPr>
        <xdr:cNvPr id="219" name="直線矢印コネクタ 218">
          <a:extLst>
            <a:ext uri="{FF2B5EF4-FFF2-40B4-BE49-F238E27FC236}">
              <a16:creationId xmlns:a16="http://schemas.microsoft.com/office/drawing/2014/main" id="{AF14171F-7AAD-40F2-9C7D-66C21C978083}"/>
            </a:ext>
          </a:extLst>
        </xdr:cNvPr>
        <xdr:cNvCxnSpPr/>
      </xdr:nvCxnSpPr>
      <xdr:spPr>
        <a:xfrm>
          <a:off x="3355041" y="15191101"/>
          <a:ext cx="10325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120</xdr:row>
      <xdr:rowOff>0</xdr:rowOff>
    </xdr:from>
    <xdr:to>
      <xdr:col>11</xdr:col>
      <xdr:colOff>1</xdr:colOff>
      <xdr:row>120</xdr:row>
      <xdr:rowOff>0</xdr:rowOff>
    </xdr:to>
    <xdr:cxnSp macro="">
      <xdr:nvCxnSpPr>
        <xdr:cNvPr id="220" name="直線矢印コネクタ 219">
          <a:extLst>
            <a:ext uri="{FF2B5EF4-FFF2-40B4-BE49-F238E27FC236}">
              <a16:creationId xmlns:a16="http://schemas.microsoft.com/office/drawing/2014/main" id="{97B9DB92-4026-46D7-ADB6-92EE612896D4}"/>
            </a:ext>
          </a:extLst>
        </xdr:cNvPr>
        <xdr:cNvCxnSpPr/>
      </xdr:nvCxnSpPr>
      <xdr:spPr>
        <a:xfrm>
          <a:off x="3182471" y="15643412"/>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2116</xdr:colOff>
      <xdr:row>116</xdr:row>
      <xdr:rowOff>22412</xdr:rowOff>
    </xdr:from>
    <xdr:to>
      <xdr:col>12</xdr:col>
      <xdr:colOff>2116</xdr:colOff>
      <xdr:row>119</xdr:row>
      <xdr:rowOff>2532</xdr:rowOff>
    </xdr:to>
    <xdr:cxnSp macro="">
      <xdr:nvCxnSpPr>
        <xdr:cNvPr id="221" name="直線矢印コネクタ 220">
          <a:extLst>
            <a:ext uri="{FF2B5EF4-FFF2-40B4-BE49-F238E27FC236}">
              <a16:creationId xmlns:a16="http://schemas.microsoft.com/office/drawing/2014/main" id="{817A761E-FA32-44F9-BC9B-97DCFC41A9D4}"/>
            </a:ext>
          </a:extLst>
        </xdr:cNvPr>
        <xdr:cNvCxnSpPr/>
      </xdr:nvCxnSpPr>
      <xdr:spPr>
        <a:xfrm flipV="1">
          <a:off x="4562910" y="14769353"/>
          <a:ext cx="0" cy="316297"/>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11596</xdr:colOff>
      <xdr:row>129</xdr:row>
      <xdr:rowOff>3313</xdr:rowOff>
    </xdr:from>
    <xdr:to>
      <xdr:col>18</xdr:col>
      <xdr:colOff>11597</xdr:colOff>
      <xdr:row>129</xdr:row>
      <xdr:rowOff>3313</xdr:rowOff>
    </xdr:to>
    <xdr:cxnSp macro="">
      <xdr:nvCxnSpPr>
        <xdr:cNvPr id="222" name="直線矢印コネクタ 221">
          <a:extLst>
            <a:ext uri="{FF2B5EF4-FFF2-40B4-BE49-F238E27FC236}">
              <a16:creationId xmlns:a16="http://schemas.microsoft.com/office/drawing/2014/main" id="{0893C678-C46A-4748-868D-4E868747C197}"/>
            </a:ext>
          </a:extLst>
        </xdr:cNvPr>
        <xdr:cNvCxnSpPr/>
      </xdr:nvCxnSpPr>
      <xdr:spPr>
        <a:xfrm>
          <a:off x="4989444" y="16659639"/>
          <a:ext cx="26504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16012</xdr:colOff>
      <xdr:row>129</xdr:row>
      <xdr:rowOff>3313</xdr:rowOff>
    </xdr:from>
    <xdr:to>
      <xdr:col>25</xdr:col>
      <xdr:colOff>11596</xdr:colOff>
      <xdr:row>129</xdr:row>
      <xdr:rowOff>3313</xdr:rowOff>
    </xdr:to>
    <xdr:cxnSp macro="">
      <xdr:nvCxnSpPr>
        <xdr:cNvPr id="223" name="直線矢印コネクタ 222">
          <a:extLst>
            <a:ext uri="{FF2B5EF4-FFF2-40B4-BE49-F238E27FC236}">
              <a16:creationId xmlns:a16="http://schemas.microsoft.com/office/drawing/2014/main" id="{0D150611-2412-4983-93EE-091991CE20DE}"/>
            </a:ext>
          </a:extLst>
        </xdr:cNvPr>
        <xdr:cNvCxnSpPr/>
      </xdr:nvCxnSpPr>
      <xdr:spPr>
        <a:xfrm>
          <a:off x="6774621" y="16659639"/>
          <a:ext cx="26062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182</xdr:row>
      <xdr:rowOff>0</xdr:rowOff>
    </xdr:from>
    <xdr:to>
      <xdr:col>18</xdr:col>
      <xdr:colOff>3823</xdr:colOff>
      <xdr:row>182</xdr:row>
      <xdr:rowOff>0</xdr:rowOff>
    </xdr:to>
    <xdr:cxnSp macro="">
      <xdr:nvCxnSpPr>
        <xdr:cNvPr id="231" name="直線矢印コネクタ 230">
          <a:extLst>
            <a:ext uri="{FF2B5EF4-FFF2-40B4-BE49-F238E27FC236}">
              <a16:creationId xmlns:a16="http://schemas.microsoft.com/office/drawing/2014/main" id="{E645B803-4136-4F45-A0CC-1A3F6ACE1843}"/>
            </a:ext>
          </a:extLst>
        </xdr:cNvPr>
        <xdr:cNvCxnSpPr/>
      </xdr:nvCxnSpPr>
      <xdr:spPr>
        <a:xfrm>
          <a:off x="4975873" y="241077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13348</xdr:colOff>
      <xdr:row>182</xdr:row>
      <xdr:rowOff>9525</xdr:rowOff>
    </xdr:from>
    <xdr:to>
      <xdr:col>25</xdr:col>
      <xdr:colOff>13348</xdr:colOff>
      <xdr:row>182</xdr:row>
      <xdr:rowOff>9525</xdr:rowOff>
    </xdr:to>
    <xdr:cxnSp macro="">
      <xdr:nvCxnSpPr>
        <xdr:cNvPr id="232" name="直線矢印コネクタ 231">
          <a:extLst>
            <a:ext uri="{FF2B5EF4-FFF2-40B4-BE49-F238E27FC236}">
              <a16:creationId xmlns:a16="http://schemas.microsoft.com/office/drawing/2014/main" id="{E6D24BC9-4125-4864-98AD-6F86221B33E0}"/>
            </a:ext>
          </a:extLst>
        </xdr:cNvPr>
        <xdr:cNvCxnSpPr/>
      </xdr:nvCxnSpPr>
      <xdr:spPr>
        <a:xfrm>
          <a:off x="6766573" y="2411730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182</xdr:row>
      <xdr:rowOff>0</xdr:rowOff>
    </xdr:from>
    <xdr:to>
      <xdr:col>39</xdr:col>
      <xdr:colOff>0</xdr:colOff>
      <xdr:row>182</xdr:row>
      <xdr:rowOff>0</xdr:rowOff>
    </xdr:to>
    <xdr:cxnSp macro="">
      <xdr:nvCxnSpPr>
        <xdr:cNvPr id="233" name="直線矢印コネクタ 232">
          <a:extLst>
            <a:ext uri="{FF2B5EF4-FFF2-40B4-BE49-F238E27FC236}">
              <a16:creationId xmlns:a16="http://schemas.microsoft.com/office/drawing/2014/main" id="{01BF50BC-C2D3-4E15-929B-A6994E60BAF8}"/>
            </a:ext>
          </a:extLst>
        </xdr:cNvPr>
        <xdr:cNvCxnSpPr/>
      </xdr:nvCxnSpPr>
      <xdr:spPr>
        <a:xfrm>
          <a:off x="10315575" y="231933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182</xdr:row>
      <xdr:rowOff>0</xdr:rowOff>
    </xdr:from>
    <xdr:to>
      <xdr:col>32</xdr:col>
      <xdr:colOff>3823</xdr:colOff>
      <xdr:row>182</xdr:row>
      <xdr:rowOff>0</xdr:rowOff>
    </xdr:to>
    <xdr:cxnSp macro="">
      <xdr:nvCxnSpPr>
        <xdr:cNvPr id="234" name="直線矢印コネクタ 233">
          <a:extLst>
            <a:ext uri="{FF2B5EF4-FFF2-40B4-BE49-F238E27FC236}">
              <a16:creationId xmlns:a16="http://schemas.microsoft.com/office/drawing/2014/main" id="{811ADBD8-439A-4C13-A2D0-108B9512786A}"/>
            </a:ext>
          </a:extLst>
        </xdr:cNvPr>
        <xdr:cNvCxnSpPr/>
      </xdr:nvCxnSpPr>
      <xdr:spPr>
        <a:xfrm>
          <a:off x="8538223"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13348</xdr:colOff>
      <xdr:row>203</xdr:row>
      <xdr:rowOff>0</xdr:rowOff>
    </xdr:from>
    <xdr:to>
      <xdr:col>25</xdr:col>
      <xdr:colOff>13348</xdr:colOff>
      <xdr:row>203</xdr:row>
      <xdr:rowOff>0</xdr:rowOff>
    </xdr:to>
    <xdr:cxnSp macro="">
      <xdr:nvCxnSpPr>
        <xdr:cNvPr id="235" name="直線矢印コネクタ 234">
          <a:extLst>
            <a:ext uri="{FF2B5EF4-FFF2-40B4-BE49-F238E27FC236}">
              <a16:creationId xmlns:a16="http://schemas.microsoft.com/office/drawing/2014/main" id="{AE768A32-38A0-40DB-8BC0-4C463DA241BD}"/>
            </a:ext>
          </a:extLst>
        </xdr:cNvPr>
        <xdr:cNvCxnSpPr/>
      </xdr:nvCxnSpPr>
      <xdr:spPr>
        <a:xfrm>
          <a:off x="6766573" y="260508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202</xdr:row>
      <xdr:rowOff>104775</xdr:rowOff>
    </xdr:from>
    <xdr:to>
      <xdr:col>32</xdr:col>
      <xdr:colOff>3823</xdr:colOff>
      <xdr:row>202</xdr:row>
      <xdr:rowOff>104775</xdr:rowOff>
    </xdr:to>
    <xdr:cxnSp macro="">
      <xdr:nvCxnSpPr>
        <xdr:cNvPr id="236" name="直線矢印コネクタ 235">
          <a:extLst>
            <a:ext uri="{FF2B5EF4-FFF2-40B4-BE49-F238E27FC236}">
              <a16:creationId xmlns:a16="http://schemas.microsoft.com/office/drawing/2014/main" id="{D8EF0918-0F96-4757-BA69-F89373C3B134}"/>
            </a:ext>
          </a:extLst>
        </xdr:cNvPr>
        <xdr:cNvCxnSpPr/>
      </xdr:nvCxnSpPr>
      <xdr:spPr>
        <a:xfrm>
          <a:off x="8538223" y="2604135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203</xdr:row>
      <xdr:rowOff>0</xdr:rowOff>
    </xdr:from>
    <xdr:to>
      <xdr:col>39</xdr:col>
      <xdr:colOff>0</xdr:colOff>
      <xdr:row>203</xdr:row>
      <xdr:rowOff>0</xdr:rowOff>
    </xdr:to>
    <xdr:cxnSp macro="">
      <xdr:nvCxnSpPr>
        <xdr:cNvPr id="237" name="直線矢印コネクタ 236">
          <a:extLst>
            <a:ext uri="{FF2B5EF4-FFF2-40B4-BE49-F238E27FC236}">
              <a16:creationId xmlns:a16="http://schemas.microsoft.com/office/drawing/2014/main" id="{233992DA-C528-4BDE-8D45-73FA40809833}"/>
            </a:ext>
          </a:extLst>
        </xdr:cNvPr>
        <xdr:cNvCxnSpPr/>
      </xdr:nvCxnSpPr>
      <xdr:spPr>
        <a:xfrm>
          <a:off x="10315575"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207</xdr:row>
      <xdr:rowOff>0</xdr:rowOff>
    </xdr:from>
    <xdr:to>
      <xdr:col>39</xdr:col>
      <xdr:colOff>0</xdr:colOff>
      <xdr:row>207</xdr:row>
      <xdr:rowOff>0</xdr:rowOff>
    </xdr:to>
    <xdr:cxnSp macro="">
      <xdr:nvCxnSpPr>
        <xdr:cNvPr id="238" name="直線矢印コネクタ 237">
          <a:extLst>
            <a:ext uri="{FF2B5EF4-FFF2-40B4-BE49-F238E27FC236}">
              <a16:creationId xmlns:a16="http://schemas.microsoft.com/office/drawing/2014/main" id="{3968D557-7FFC-47E7-B473-D2F71D1A8F0C}"/>
            </a:ext>
          </a:extLst>
        </xdr:cNvPr>
        <xdr:cNvCxnSpPr/>
      </xdr:nvCxnSpPr>
      <xdr:spPr>
        <a:xfrm>
          <a:off x="10315575" y="231933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12233</xdr:colOff>
      <xdr:row>178</xdr:row>
      <xdr:rowOff>0</xdr:rowOff>
    </xdr:from>
    <xdr:to>
      <xdr:col>11</xdr:col>
      <xdr:colOff>9525</xdr:colOff>
      <xdr:row>178</xdr:row>
      <xdr:rowOff>0</xdr:rowOff>
    </xdr:to>
    <xdr:cxnSp macro="">
      <xdr:nvCxnSpPr>
        <xdr:cNvPr id="239" name="直線矢印コネクタ 238">
          <a:extLst>
            <a:ext uri="{FF2B5EF4-FFF2-40B4-BE49-F238E27FC236}">
              <a16:creationId xmlns:a16="http://schemas.microsoft.com/office/drawing/2014/main" id="{347D69F1-871E-4EA7-B7B4-FE54E17D166D}"/>
            </a:ext>
          </a:extLst>
        </xdr:cNvPr>
        <xdr:cNvCxnSpPr/>
      </xdr:nvCxnSpPr>
      <xdr:spPr>
        <a:xfrm>
          <a:off x="3203108" y="23193375"/>
          <a:ext cx="2639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1112975</xdr:colOff>
      <xdr:row>175</xdr:row>
      <xdr:rowOff>0</xdr:rowOff>
    </xdr:from>
    <xdr:to>
      <xdr:col>4</xdr:col>
      <xdr:colOff>1112975</xdr:colOff>
      <xdr:row>177</xdr:row>
      <xdr:rowOff>0</xdr:rowOff>
    </xdr:to>
    <xdr:cxnSp macro="">
      <xdr:nvCxnSpPr>
        <xdr:cNvPr id="240" name="直線矢印コネクタ 239">
          <a:extLst>
            <a:ext uri="{FF2B5EF4-FFF2-40B4-BE49-F238E27FC236}">
              <a16:creationId xmlns:a16="http://schemas.microsoft.com/office/drawing/2014/main" id="{B5AB1E75-02C8-41CE-BE89-9E99273DE5D2}"/>
            </a:ext>
          </a:extLst>
        </xdr:cNvPr>
        <xdr:cNvCxnSpPr/>
      </xdr:nvCxnSpPr>
      <xdr:spPr>
        <a:xfrm>
          <a:off x="2789375" y="23307675"/>
          <a:ext cx="0" cy="228600"/>
        </a:xfrm>
        <a:prstGeom prst="straightConnector1">
          <a:avLst/>
        </a:prstGeom>
        <a:ln w="12700">
          <a:solidFill>
            <a:schemeClr val="tx1"/>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xdr:colOff>
      <xdr:row>173</xdr:row>
      <xdr:rowOff>109951</xdr:rowOff>
    </xdr:from>
    <xdr:to>
      <xdr:col>46</xdr:col>
      <xdr:colOff>9525</xdr:colOff>
      <xdr:row>173</xdr:row>
      <xdr:rowOff>109951</xdr:rowOff>
    </xdr:to>
    <xdr:cxnSp macro="">
      <xdr:nvCxnSpPr>
        <xdr:cNvPr id="241" name="直線矢印コネクタ 240">
          <a:extLst>
            <a:ext uri="{FF2B5EF4-FFF2-40B4-BE49-F238E27FC236}">
              <a16:creationId xmlns:a16="http://schemas.microsoft.com/office/drawing/2014/main" id="{44DB43BA-3A70-48E2-8D29-9E77FE9FF46C}"/>
            </a:ext>
          </a:extLst>
        </xdr:cNvPr>
        <xdr:cNvCxnSpPr/>
      </xdr:nvCxnSpPr>
      <xdr:spPr>
        <a:xfrm>
          <a:off x="12106275" y="2273182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xdr:colOff>
      <xdr:row>198</xdr:row>
      <xdr:rowOff>109951</xdr:rowOff>
    </xdr:from>
    <xdr:to>
      <xdr:col>46</xdr:col>
      <xdr:colOff>9525</xdr:colOff>
      <xdr:row>198</xdr:row>
      <xdr:rowOff>109951</xdr:rowOff>
    </xdr:to>
    <xdr:cxnSp macro="">
      <xdr:nvCxnSpPr>
        <xdr:cNvPr id="243" name="直線矢印コネクタ 242">
          <a:extLst>
            <a:ext uri="{FF2B5EF4-FFF2-40B4-BE49-F238E27FC236}">
              <a16:creationId xmlns:a16="http://schemas.microsoft.com/office/drawing/2014/main" id="{64EF2FB4-3364-4D92-9191-A0C88AF59511}"/>
            </a:ext>
          </a:extLst>
        </xdr:cNvPr>
        <xdr:cNvCxnSpPr/>
      </xdr:nvCxnSpPr>
      <xdr:spPr>
        <a:xfrm>
          <a:off x="12106275" y="2273182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197826</xdr:colOff>
      <xdr:row>153</xdr:row>
      <xdr:rowOff>0</xdr:rowOff>
    </xdr:from>
    <xdr:to>
      <xdr:col>39</xdr:col>
      <xdr:colOff>0</xdr:colOff>
      <xdr:row>153</xdr:row>
      <xdr:rowOff>0</xdr:rowOff>
    </xdr:to>
    <xdr:cxnSp macro="">
      <xdr:nvCxnSpPr>
        <xdr:cNvPr id="244" name="直線矢印コネクタ 243">
          <a:extLst>
            <a:ext uri="{FF2B5EF4-FFF2-40B4-BE49-F238E27FC236}">
              <a16:creationId xmlns:a16="http://schemas.microsoft.com/office/drawing/2014/main" id="{AD02EB82-0520-4880-B3E2-158F39850A2E}"/>
            </a:ext>
          </a:extLst>
        </xdr:cNvPr>
        <xdr:cNvCxnSpPr/>
      </xdr:nvCxnSpPr>
      <xdr:spPr>
        <a:xfrm>
          <a:off x="10313376" y="56102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65942</xdr:colOff>
      <xdr:row>208</xdr:row>
      <xdr:rowOff>0</xdr:rowOff>
    </xdr:from>
    <xdr:to>
      <xdr:col>36</xdr:col>
      <xdr:colOff>65942</xdr:colOff>
      <xdr:row>208</xdr:row>
      <xdr:rowOff>1</xdr:rowOff>
    </xdr:to>
    <xdr:cxnSp macro="">
      <xdr:nvCxnSpPr>
        <xdr:cNvPr id="245" name="直線コネクタ 244">
          <a:extLst>
            <a:ext uri="{FF2B5EF4-FFF2-40B4-BE49-F238E27FC236}">
              <a16:creationId xmlns:a16="http://schemas.microsoft.com/office/drawing/2014/main" id="{8A1D5547-3D34-44D0-AEF8-250C767DAEE4}"/>
            </a:ext>
          </a:extLst>
        </xdr:cNvPr>
        <xdr:cNvCxnSpPr/>
      </xdr:nvCxnSpPr>
      <xdr:spPr>
        <a:xfrm flipV="1">
          <a:off x="10448192" y="5724525"/>
          <a:ext cx="0" cy="1"/>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12699</xdr:colOff>
      <xdr:row>124</xdr:row>
      <xdr:rowOff>0</xdr:rowOff>
    </xdr:from>
    <xdr:to>
      <xdr:col>39</xdr:col>
      <xdr:colOff>9525</xdr:colOff>
      <xdr:row>124</xdr:row>
      <xdr:rowOff>0</xdr:rowOff>
    </xdr:to>
    <xdr:cxnSp macro="">
      <xdr:nvCxnSpPr>
        <xdr:cNvPr id="246" name="直線矢印コネクタ 245">
          <a:extLst>
            <a:ext uri="{FF2B5EF4-FFF2-40B4-BE49-F238E27FC236}">
              <a16:creationId xmlns:a16="http://schemas.microsoft.com/office/drawing/2014/main" id="{608B094D-8FAF-4C1C-A7C2-1FAD16342325}"/>
            </a:ext>
          </a:extLst>
        </xdr:cNvPr>
        <xdr:cNvCxnSpPr/>
      </xdr:nvCxnSpPr>
      <xdr:spPr>
        <a:xfrm>
          <a:off x="10328274" y="15878175"/>
          <a:ext cx="26352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9525</xdr:colOff>
      <xdr:row>110</xdr:row>
      <xdr:rowOff>0</xdr:rowOff>
    </xdr:from>
    <xdr:to>
      <xdr:col>53</xdr:col>
      <xdr:colOff>1</xdr:colOff>
      <xdr:row>110</xdr:row>
      <xdr:rowOff>0</xdr:rowOff>
    </xdr:to>
    <xdr:cxnSp macro="">
      <xdr:nvCxnSpPr>
        <xdr:cNvPr id="248" name="直線矢印コネクタ 247">
          <a:extLst>
            <a:ext uri="{FF2B5EF4-FFF2-40B4-BE49-F238E27FC236}">
              <a16:creationId xmlns:a16="http://schemas.microsoft.com/office/drawing/2014/main" id="{A7859B5F-9F46-4C92-8260-E20D1981AC2A}"/>
            </a:ext>
          </a:extLst>
        </xdr:cNvPr>
        <xdr:cNvCxnSpPr/>
      </xdr:nvCxnSpPr>
      <xdr:spPr>
        <a:xfrm>
          <a:off x="13887450" y="148494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110</xdr:row>
      <xdr:rowOff>0</xdr:rowOff>
    </xdr:from>
    <xdr:to>
      <xdr:col>46</xdr:col>
      <xdr:colOff>9526</xdr:colOff>
      <xdr:row>110</xdr:row>
      <xdr:rowOff>0</xdr:rowOff>
    </xdr:to>
    <xdr:cxnSp macro="">
      <xdr:nvCxnSpPr>
        <xdr:cNvPr id="249" name="直線矢印コネクタ 248">
          <a:extLst>
            <a:ext uri="{FF2B5EF4-FFF2-40B4-BE49-F238E27FC236}">
              <a16:creationId xmlns:a16="http://schemas.microsoft.com/office/drawing/2014/main" id="{8384ED4F-F78D-4CF0-93F3-DE9D5CDEE0CD}"/>
            </a:ext>
          </a:extLst>
        </xdr:cNvPr>
        <xdr:cNvCxnSpPr/>
      </xdr:nvCxnSpPr>
      <xdr:spPr>
        <a:xfrm>
          <a:off x="12115800" y="142779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115</xdr:row>
      <xdr:rowOff>0</xdr:rowOff>
    </xdr:from>
    <xdr:to>
      <xdr:col>37</xdr:col>
      <xdr:colOff>0</xdr:colOff>
      <xdr:row>117</xdr:row>
      <xdr:rowOff>0</xdr:rowOff>
    </xdr:to>
    <xdr:cxnSp macro="">
      <xdr:nvCxnSpPr>
        <xdr:cNvPr id="250" name="直線コネクタ 249">
          <a:extLst>
            <a:ext uri="{FF2B5EF4-FFF2-40B4-BE49-F238E27FC236}">
              <a16:creationId xmlns:a16="http://schemas.microsoft.com/office/drawing/2014/main" id="{9C934B93-E12B-4FF8-9C31-A508D7049A18}"/>
            </a:ext>
          </a:extLst>
        </xdr:cNvPr>
        <xdr:cNvCxnSpPr/>
      </xdr:nvCxnSpPr>
      <xdr:spPr>
        <a:xfrm flipV="1">
          <a:off x="10448925" y="14849475"/>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115</xdr:row>
      <xdr:rowOff>0</xdr:rowOff>
    </xdr:from>
    <xdr:to>
      <xdr:col>46</xdr:col>
      <xdr:colOff>1</xdr:colOff>
      <xdr:row>115</xdr:row>
      <xdr:rowOff>0</xdr:rowOff>
    </xdr:to>
    <xdr:cxnSp macro="">
      <xdr:nvCxnSpPr>
        <xdr:cNvPr id="251" name="直線矢印コネクタ 250">
          <a:extLst>
            <a:ext uri="{FF2B5EF4-FFF2-40B4-BE49-F238E27FC236}">
              <a16:creationId xmlns:a16="http://schemas.microsoft.com/office/drawing/2014/main" id="{294399F8-D7B1-4C06-B253-C0E11505728A}"/>
            </a:ext>
          </a:extLst>
        </xdr:cNvPr>
        <xdr:cNvCxnSpPr/>
      </xdr:nvCxnSpPr>
      <xdr:spPr>
        <a:xfrm>
          <a:off x="12230100" y="14849475"/>
          <a:ext cx="1333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115</xdr:row>
      <xdr:rowOff>0</xdr:rowOff>
    </xdr:from>
    <xdr:to>
      <xdr:col>44</xdr:col>
      <xdr:colOff>0</xdr:colOff>
      <xdr:row>117</xdr:row>
      <xdr:rowOff>0</xdr:rowOff>
    </xdr:to>
    <xdr:cxnSp macro="">
      <xdr:nvCxnSpPr>
        <xdr:cNvPr id="252" name="直線コネクタ 251">
          <a:extLst>
            <a:ext uri="{FF2B5EF4-FFF2-40B4-BE49-F238E27FC236}">
              <a16:creationId xmlns:a16="http://schemas.microsoft.com/office/drawing/2014/main" id="{C0C16F6A-4D4F-44B2-A8B9-43BB50513D55}"/>
            </a:ext>
          </a:extLst>
        </xdr:cNvPr>
        <xdr:cNvCxnSpPr/>
      </xdr:nvCxnSpPr>
      <xdr:spPr>
        <a:xfrm flipV="1">
          <a:off x="12230100" y="14849475"/>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141</xdr:row>
      <xdr:rowOff>0</xdr:rowOff>
    </xdr:from>
    <xdr:to>
      <xdr:col>32</xdr:col>
      <xdr:colOff>1</xdr:colOff>
      <xdr:row>141</xdr:row>
      <xdr:rowOff>0</xdr:rowOff>
    </xdr:to>
    <xdr:cxnSp macro="">
      <xdr:nvCxnSpPr>
        <xdr:cNvPr id="254" name="直線矢印コネクタ 253">
          <a:extLst>
            <a:ext uri="{FF2B5EF4-FFF2-40B4-BE49-F238E27FC236}">
              <a16:creationId xmlns:a16="http://schemas.microsoft.com/office/drawing/2014/main" id="{C9EDCDD6-978F-44A7-B5B7-EC1CA514F8F0}"/>
            </a:ext>
          </a:extLst>
        </xdr:cNvPr>
        <xdr:cNvCxnSpPr/>
      </xdr:nvCxnSpPr>
      <xdr:spPr>
        <a:xfrm>
          <a:off x="8534400" y="185070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124</xdr:row>
      <xdr:rowOff>0</xdr:rowOff>
    </xdr:from>
    <xdr:to>
      <xdr:col>46</xdr:col>
      <xdr:colOff>1</xdr:colOff>
      <xdr:row>124</xdr:row>
      <xdr:rowOff>0</xdr:rowOff>
    </xdr:to>
    <xdr:cxnSp macro="">
      <xdr:nvCxnSpPr>
        <xdr:cNvPr id="136" name="直線矢印コネクタ 135">
          <a:extLst>
            <a:ext uri="{FF2B5EF4-FFF2-40B4-BE49-F238E27FC236}">
              <a16:creationId xmlns:a16="http://schemas.microsoft.com/office/drawing/2014/main" id="{3CA4D0CD-1DBA-46E9-AAD4-3FBEAB914E25}"/>
            </a:ext>
          </a:extLst>
        </xdr:cNvPr>
        <xdr:cNvCxnSpPr/>
      </xdr:nvCxnSpPr>
      <xdr:spPr>
        <a:xfrm>
          <a:off x="12230100" y="15878175"/>
          <a:ext cx="1333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124</xdr:row>
      <xdr:rowOff>0</xdr:rowOff>
    </xdr:from>
    <xdr:to>
      <xdr:col>44</xdr:col>
      <xdr:colOff>0</xdr:colOff>
      <xdr:row>126</xdr:row>
      <xdr:rowOff>0</xdr:rowOff>
    </xdr:to>
    <xdr:cxnSp macro="">
      <xdr:nvCxnSpPr>
        <xdr:cNvPr id="141" name="直線コネクタ 140">
          <a:extLst>
            <a:ext uri="{FF2B5EF4-FFF2-40B4-BE49-F238E27FC236}">
              <a16:creationId xmlns:a16="http://schemas.microsoft.com/office/drawing/2014/main" id="{93F25DC3-4191-4132-A241-90BF3450750C}"/>
            </a:ext>
          </a:extLst>
        </xdr:cNvPr>
        <xdr:cNvCxnSpPr/>
      </xdr:nvCxnSpPr>
      <xdr:spPr>
        <a:xfrm flipV="1">
          <a:off x="12230100" y="15878175"/>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145</xdr:row>
      <xdr:rowOff>0</xdr:rowOff>
    </xdr:from>
    <xdr:to>
      <xdr:col>32</xdr:col>
      <xdr:colOff>1</xdr:colOff>
      <xdr:row>145</xdr:row>
      <xdr:rowOff>0</xdr:rowOff>
    </xdr:to>
    <xdr:cxnSp macro="">
      <xdr:nvCxnSpPr>
        <xdr:cNvPr id="144" name="直線矢印コネクタ 143">
          <a:extLst>
            <a:ext uri="{FF2B5EF4-FFF2-40B4-BE49-F238E27FC236}">
              <a16:creationId xmlns:a16="http://schemas.microsoft.com/office/drawing/2014/main" id="{1026D601-E4BD-4AEC-BAAE-F6A07205ECC2}"/>
            </a:ext>
          </a:extLst>
        </xdr:cNvPr>
        <xdr:cNvCxnSpPr/>
      </xdr:nvCxnSpPr>
      <xdr:spPr>
        <a:xfrm>
          <a:off x="8534400" y="185070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7326</xdr:colOff>
      <xdr:row>137</xdr:row>
      <xdr:rowOff>0</xdr:rowOff>
    </xdr:from>
    <xdr:to>
      <xdr:col>46</xdr:col>
      <xdr:colOff>9525</xdr:colOff>
      <xdr:row>137</xdr:row>
      <xdr:rowOff>0</xdr:rowOff>
    </xdr:to>
    <xdr:cxnSp macro="">
      <xdr:nvCxnSpPr>
        <xdr:cNvPr id="145" name="直線矢印コネクタ 144">
          <a:extLst>
            <a:ext uri="{FF2B5EF4-FFF2-40B4-BE49-F238E27FC236}">
              <a16:creationId xmlns:a16="http://schemas.microsoft.com/office/drawing/2014/main" id="{61D26770-09E1-408E-AC02-DD3D95EE6375}"/>
            </a:ext>
          </a:extLst>
        </xdr:cNvPr>
        <xdr:cNvCxnSpPr/>
      </xdr:nvCxnSpPr>
      <xdr:spPr>
        <a:xfrm>
          <a:off x="12104076" y="1747837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141</xdr:row>
      <xdr:rowOff>0</xdr:rowOff>
    </xdr:from>
    <xdr:to>
      <xdr:col>39</xdr:col>
      <xdr:colOff>1</xdr:colOff>
      <xdr:row>141</xdr:row>
      <xdr:rowOff>0</xdr:rowOff>
    </xdr:to>
    <xdr:cxnSp macro="">
      <xdr:nvCxnSpPr>
        <xdr:cNvPr id="146" name="直線矢印コネクタ 145">
          <a:extLst>
            <a:ext uri="{FF2B5EF4-FFF2-40B4-BE49-F238E27FC236}">
              <a16:creationId xmlns:a16="http://schemas.microsoft.com/office/drawing/2014/main" id="{4BF525A6-C1CD-4972-96AC-BC332454819B}"/>
            </a:ext>
          </a:extLst>
        </xdr:cNvPr>
        <xdr:cNvCxnSpPr/>
      </xdr:nvCxnSpPr>
      <xdr:spPr>
        <a:xfrm>
          <a:off x="10315575" y="18049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141</xdr:row>
      <xdr:rowOff>0</xdr:rowOff>
    </xdr:from>
    <xdr:to>
      <xdr:col>46</xdr:col>
      <xdr:colOff>1</xdr:colOff>
      <xdr:row>141</xdr:row>
      <xdr:rowOff>0</xdr:rowOff>
    </xdr:to>
    <xdr:cxnSp macro="">
      <xdr:nvCxnSpPr>
        <xdr:cNvPr id="152" name="直線矢印コネクタ 151">
          <a:extLst>
            <a:ext uri="{FF2B5EF4-FFF2-40B4-BE49-F238E27FC236}">
              <a16:creationId xmlns:a16="http://schemas.microsoft.com/office/drawing/2014/main" id="{2220FB93-5EFB-4549-8BA2-1F3160DC4DB7}"/>
            </a:ext>
          </a:extLst>
        </xdr:cNvPr>
        <xdr:cNvCxnSpPr/>
      </xdr:nvCxnSpPr>
      <xdr:spPr>
        <a:xfrm>
          <a:off x="10315575" y="18049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180505</xdr:colOff>
      <xdr:row>137</xdr:row>
      <xdr:rowOff>9525</xdr:rowOff>
    </xdr:from>
    <xdr:to>
      <xdr:col>31</xdr:col>
      <xdr:colOff>61443</xdr:colOff>
      <xdr:row>137</xdr:row>
      <xdr:rowOff>9525</xdr:rowOff>
    </xdr:to>
    <xdr:cxnSp macro="">
      <xdr:nvCxnSpPr>
        <xdr:cNvPr id="129" name="直線矢印コネクタ 128">
          <a:extLst>
            <a:ext uri="{FF2B5EF4-FFF2-40B4-BE49-F238E27FC236}">
              <a16:creationId xmlns:a16="http://schemas.microsoft.com/office/drawing/2014/main" id="{ECEC0177-5EA5-4238-9557-4096AB8D997F}"/>
            </a:ext>
          </a:extLst>
        </xdr:cNvPr>
        <xdr:cNvCxnSpPr/>
      </xdr:nvCxnSpPr>
      <xdr:spPr>
        <a:xfrm>
          <a:off x="7873444" y="16802701"/>
          <a:ext cx="25850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209554</xdr:colOff>
      <xdr:row>14</xdr:row>
      <xdr:rowOff>66675</xdr:rowOff>
    </xdr:from>
    <xdr:to>
      <xdr:col>15</xdr:col>
      <xdr:colOff>80004</xdr:colOff>
      <xdr:row>27</xdr:row>
      <xdr:rowOff>19050</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57149</xdr:colOff>
      <xdr:row>35</xdr:row>
      <xdr:rowOff>57150</xdr:rowOff>
    </xdr:from>
    <xdr:to>
      <xdr:col>9</xdr:col>
      <xdr:colOff>390524</xdr:colOff>
      <xdr:row>47</xdr:row>
      <xdr:rowOff>176850</xdr:rowOff>
    </xdr:to>
    <xdr:graphicFrame macro="">
      <xdr:nvGraphicFramePr>
        <xdr:cNvPr id="8" name="グラフ 7">
          <a:extLst>
            <a:ext uri="{FF2B5EF4-FFF2-40B4-BE49-F238E27FC236}">
              <a16:creationId xmlns:a16="http://schemas.microsoft.com/office/drawing/2014/main" id="{00394784-F343-4959-A5D1-A1B3DA3B1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35</xdr:row>
      <xdr:rowOff>57150</xdr:rowOff>
    </xdr:from>
    <xdr:to>
      <xdr:col>9</xdr:col>
      <xdr:colOff>400050</xdr:colOff>
      <xdr:row>47</xdr:row>
      <xdr:rowOff>176850</xdr:rowOff>
    </xdr:to>
    <xdr:graphicFrame macro="">
      <xdr:nvGraphicFramePr>
        <xdr:cNvPr id="2" name="グラフ 1">
          <a:extLst>
            <a:ext uri="{FF2B5EF4-FFF2-40B4-BE49-F238E27FC236}">
              <a16:creationId xmlns:a16="http://schemas.microsoft.com/office/drawing/2014/main" id="{C3B47674-BBD4-4C8E-956C-E982197DD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B127"/>
  <sheetViews>
    <sheetView tabSelected="1" view="pageBreakPreview" zoomScaleNormal="100" zoomScaleSheetLayoutView="100" workbookViewId="0">
      <pane ySplit="2" topLeftCell="A3" activePane="bottomLeft" state="frozen"/>
      <selection pane="bottomLeft" activeCell="C9" sqref="C9"/>
    </sheetView>
  </sheetViews>
  <sheetFormatPr defaultRowHeight="13"/>
  <cols>
    <col min="1" max="1" width="3.08984375" style="209" customWidth="1"/>
    <col min="2" max="2" width="8.08984375" style="209" customWidth="1"/>
    <col min="3" max="3" width="28.6328125" style="209" customWidth="1"/>
    <col min="4" max="6" width="3.08984375" style="209" customWidth="1"/>
    <col min="7" max="8" width="6.7265625" style="209" customWidth="1"/>
    <col min="9" max="9" width="1.6328125" style="209" customWidth="1"/>
    <col min="10" max="10" width="3.08984375" style="209" customWidth="1"/>
    <col min="11" max="11" width="8.08984375" style="209" customWidth="1"/>
    <col min="12" max="12" width="28.6328125" style="209" customWidth="1"/>
    <col min="13" max="15" width="3.08984375" style="209" customWidth="1"/>
    <col min="16" max="17" width="6.7265625" style="209" customWidth="1"/>
    <col min="18" max="18" width="1.6328125" style="209" customWidth="1"/>
    <col min="19" max="19" width="3.08984375" style="262" customWidth="1"/>
    <col min="20" max="20" width="8.08984375" style="262" customWidth="1"/>
    <col min="21" max="21" width="28.6328125" style="262" customWidth="1"/>
    <col min="22" max="24" width="3.08984375" style="262" customWidth="1"/>
    <col min="25" max="26" width="6.7265625" style="262" customWidth="1"/>
    <col min="27" max="27" width="1.6328125" style="209" customWidth="1"/>
    <col min="28" max="16384" width="8.7265625" style="209"/>
  </cols>
  <sheetData>
    <row r="1" spans="1:26" s="190" customFormat="1" ht="20.149999999999999" customHeight="1">
      <c r="A1" s="189" t="s">
        <v>347</v>
      </c>
      <c r="J1" s="189" t="s">
        <v>347</v>
      </c>
      <c r="S1" s="191"/>
      <c r="T1" s="192"/>
      <c r="U1" s="192"/>
      <c r="V1" s="192"/>
      <c r="W1" s="192"/>
      <c r="X1" s="192"/>
      <c r="Y1" s="192"/>
      <c r="Z1" s="192"/>
    </row>
    <row r="2" spans="1:26" s="190" customFormat="1" ht="20.149999999999999" customHeight="1">
      <c r="B2" s="193" t="s">
        <v>57</v>
      </c>
      <c r="C2" s="194" t="str">
        <f ca="1">CONCATENATE(" ",MID(CELL("filename"),FIND("票_",CELL("filename"))+2,7)," ")</f>
        <v xml:space="preserve"> 175100A </v>
      </c>
      <c r="F2" s="193" t="s">
        <v>58</v>
      </c>
      <c r="G2" s="195" t="str">
        <f ca="1">CONCATENATE(" ",MID(CELL("filename"),FIND("-",CELL("filename"))+1,FIND(".",CELL("filename"))-FIND("-",CELL("filename"))-1)," ")</f>
        <v xml:space="preserve"> 琉大 機械 </v>
      </c>
      <c r="K2" s="193"/>
      <c r="L2" s="194"/>
      <c r="O2" s="193"/>
      <c r="S2" s="192"/>
      <c r="T2" s="196"/>
      <c r="U2" s="197"/>
      <c r="V2" s="192"/>
      <c r="W2" s="192"/>
      <c r="X2" s="196"/>
      <c r="Y2" s="192"/>
      <c r="Z2" s="192"/>
    </row>
    <row r="3" spans="1:26" s="190" customFormat="1">
      <c r="B3" s="198"/>
      <c r="C3" s="199"/>
      <c r="D3" s="200"/>
      <c r="E3" s="200"/>
      <c r="F3" s="200"/>
      <c r="K3" s="201" t="s">
        <v>499</v>
      </c>
      <c r="L3" s="202" t="s">
        <v>506</v>
      </c>
      <c r="M3" s="200"/>
      <c r="N3" s="200"/>
      <c r="O3" s="200"/>
      <c r="P3" s="192"/>
      <c r="Q3" s="192"/>
      <c r="S3" s="192"/>
      <c r="T3" s="203"/>
      <c r="U3" s="204"/>
      <c r="V3" s="200"/>
      <c r="W3" s="200"/>
      <c r="X3" s="200"/>
      <c r="Y3" s="192"/>
      <c r="Z3" s="192"/>
    </row>
    <row r="4" spans="1:26" s="190" customFormat="1" ht="12">
      <c r="B4" s="198" t="s">
        <v>275</v>
      </c>
      <c r="C4" s="199"/>
      <c r="D4" s="200"/>
      <c r="E4" s="200"/>
      <c r="F4" s="200"/>
      <c r="K4" s="198"/>
      <c r="L4" s="205" t="s">
        <v>524</v>
      </c>
      <c r="M4" s="200"/>
      <c r="N4" s="200"/>
      <c r="O4" s="200"/>
      <c r="P4" s="192"/>
      <c r="Q4" s="192"/>
      <c r="S4" s="192"/>
      <c r="T4" s="203"/>
      <c r="U4" s="204"/>
      <c r="V4" s="200"/>
      <c r="W4" s="200"/>
      <c r="X4" s="200"/>
      <c r="Y4" s="192"/>
      <c r="Z4" s="192"/>
    </row>
    <row r="5" spans="1:26" s="190" customFormat="1" ht="16" customHeight="1">
      <c r="A5" s="206"/>
      <c r="C5" s="199"/>
      <c r="D5" s="207"/>
      <c r="E5" s="207"/>
      <c r="F5" s="203"/>
      <c r="L5" s="205"/>
      <c r="M5" s="200"/>
      <c r="N5" s="200"/>
      <c r="O5" s="203"/>
      <c r="S5" s="192"/>
      <c r="T5" s="203"/>
      <c r="U5" s="204"/>
      <c r="V5" s="200"/>
      <c r="W5" s="200"/>
      <c r="X5" s="203"/>
      <c r="Y5" s="192"/>
      <c r="Z5" s="192"/>
    </row>
    <row r="6" spans="1:26" s="190" customFormat="1" ht="16" customHeight="1">
      <c r="A6" s="206" t="s">
        <v>434</v>
      </c>
      <c r="F6" s="208" t="s">
        <v>442</v>
      </c>
      <c r="O6" s="208" t="s">
        <v>442</v>
      </c>
      <c r="S6" s="206" t="s">
        <v>276</v>
      </c>
      <c r="T6" s="209"/>
      <c r="U6" s="210"/>
      <c r="V6" s="211"/>
      <c r="W6" s="211"/>
      <c r="X6" s="211"/>
      <c r="Y6" s="211"/>
    </row>
    <row r="7" spans="1:26" s="219" customFormat="1" ht="48" customHeight="1">
      <c r="A7" s="212" t="s">
        <v>71</v>
      </c>
      <c r="B7" s="213" t="s">
        <v>72</v>
      </c>
      <c r="C7" s="214" t="s">
        <v>286</v>
      </c>
      <c r="D7" s="215" t="s">
        <v>257</v>
      </c>
      <c r="E7" s="212" t="s">
        <v>73</v>
      </c>
      <c r="F7" s="216" t="s">
        <v>74</v>
      </c>
      <c r="G7" s="217" t="s">
        <v>310</v>
      </c>
      <c r="H7" s="218" t="s">
        <v>311</v>
      </c>
      <c r="J7" s="212" t="s">
        <v>71</v>
      </c>
      <c r="K7" s="213" t="s">
        <v>72</v>
      </c>
      <c r="L7" s="214" t="s">
        <v>286</v>
      </c>
      <c r="M7" s="212" t="s">
        <v>257</v>
      </c>
      <c r="N7" s="220" t="s">
        <v>73</v>
      </c>
      <c r="O7" s="212" t="s">
        <v>74</v>
      </c>
      <c r="P7" s="217" t="s">
        <v>310</v>
      </c>
      <c r="Q7" s="218" t="s">
        <v>311</v>
      </c>
      <c r="S7" s="209"/>
      <c r="T7" s="221" t="s">
        <v>299</v>
      </c>
      <c r="U7" s="211"/>
      <c r="V7" s="210"/>
      <c r="W7" s="211"/>
      <c r="X7" s="211"/>
      <c r="Y7" s="211"/>
      <c r="Z7" s="211"/>
    </row>
    <row r="8" spans="1:26" ht="16" customHeight="1" thickBot="1">
      <c r="A8" s="206" t="s">
        <v>2</v>
      </c>
      <c r="B8" s="222"/>
      <c r="C8" s="222"/>
      <c r="D8" s="223" t="s">
        <v>8</v>
      </c>
      <c r="E8" s="224"/>
      <c r="F8" s="225"/>
      <c r="G8" s="222"/>
      <c r="H8" s="226"/>
      <c r="J8" s="206" t="s">
        <v>6</v>
      </c>
      <c r="K8" s="227"/>
      <c r="L8" s="227"/>
      <c r="M8" s="228" t="s">
        <v>8</v>
      </c>
      <c r="N8" s="227"/>
      <c r="O8" s="227"/>
      <c r="P8" s="228" t="s">
        <v>339</v>
      </c>
      <c r="Q8" s="227"/>
      <c r="S8" s="209"/>
      <c r="T8" s="229" t="s">
        <v>278</v>
      </c>
      <c r="U8" s="211"/>
      <c r="V8" s="210"/>
      <c r="W8" s="211"/>
      <c r="X8" s="211"/>
      <c r="Y8" s="211"/>
      <c r="Z8" s="211"/>
    </row>
    <row r="9" spans="1:26" ht="16" customHeight="1" thickTop="1">
      <c r="A9" s="322" t="s">
        <v>5</v>
      </c>
      <c r="B9" s="230"/>
      <c r="C9" s="231"/>
      <c r="D9" s="232">
        <v>2</v>
      </c>
      <c r="E9" s="233"/>
      <c r="F9" s="234"/>
      <c r="G9" s="235">
        <v>2</v>
      </c>
      <c r="H9" s="236">
        <v>1</v>
      </c>
      <c r="J9" s="319" t="s">
        <v>10</v>
      </c>
      <c r="K9" s="237" t="s">
        <v>23</v>
      </c>
      <c r="L9" s="238" t="s">
        <v>11</v>
      </c>
      <c r="M9" s="239">
        <v>2</v>
      </c>
      <c r="N9" s="233" t="s">
        <v>345</v>
      </c>
      <c r="O9" s="234"/>
      <c r="P9" s="235">
        <v>4</v>
      </c>
      <c r="Q9" s="240" t="s">
        <v>262</v>
      </c>
      <c r="S9" s="209"/>
      <c r="T9" s="190"/>
      <c r="U9" s="211"/>
      <c r="V9" s="210"/>
      <c r="W9" s="211"/>
      <c r="X9" s="211"/>
      <c r="Y9" s="211"/>
      <c r="Z9" s="211"/>
    </row>
    <row r="10" spans="1:26" ht="16" customHeight="1">
      <c r="A10" s="323"/>
      <c r="B10" s="241" t="s">
        <v>475</v>
      </c>
      <c r="C10" s="242"/>
      <c r="D10" s="243">
        <v>2</v>
      </c>
      <c r="E10" s="233"/>
      <c r="F10" s="244"/>
      <c r="G10" s="245">
        <v>2</v>
      </c>
      <c r="H10" s="246">
        <v>1</v>
      </c>
      <c r="J10" s="320"/>
      <c r="K10" s="237" t="s">
        <v>24</v>
      </c>
      <c r="L10" s="238" t="s">
        <v>12</v>
      </c>
      <c r="M10" s="247">
        <v>4</v>
      </c>
      <c r="N10" s="233" t="s">
        <v>345</v>
      </c>
      <c r="O10" s="248"/>
      <c r="P10" s="245">
        <v>4</v>
      </c>
      <c r="Q10" s="249">
        <v>1</v>
      </c>
      <c r="S10" s="209"/>
      <c r="T10" s="250" t="s">
        <v>205</v>
      </c>
      <c r="U10" s="211"/>
      <c r="V10" s="250" t="s">
        <v>277</v>
      </c>
      <c r="W10" s="211"/>
      <c r="X10" s="211"/>
      <c r="Y10" s="211"/>
      <c r="Z10" s="211"/>
    </row>
    <row r="11" spans="1:26" ht="16" customHeight="1">
      <c r="A11" s="323"/>
      <c r="B11" s="241" t="s">
        <v>475</v>
      </c>
      <c r="C11" s="242"/>
      <c r="D11" s="243">
        <v>2</v>
      </c>
      <c r="E11" s="233"/>
      <c r="F11" s="244"/>
      <c r="G11" s="245">
        <v>2</v>
      </c>
      <c r="H11" s="246">
        <v>1</v>
      </c>
      <c r="J11" s="320"/>
      <c r="K11" s="237"/>
      <c r="L11" s="238"/>
      <c r="M11" s="247"/>
      <c r="N11" s="233"/>
      <c r="O11" s="248"/>
      <c r="P11" s="245">
        <v>4</v>
      </c>
      <c r="Q11" s="249">
        <v>1</v>
      </c>
      <c r="S11" s="209"/>
      <c r="T11" s="211"/>
      <c r="U11" s="190" t="s">
        <v>35</v>
      </c>
      <c r="V11" s="211"/>
      <c r="W11" s="211"/>
      <c r="X11" s="211"/>
      <c r="Y11" s="211"/>
      <c r="Z11" s="211"/>
    </row>
    <row r="12" spans="1:26" ht="16" customHeight="1">
      <c r="A12" s="323"/>
      <c r="B12" s="241" t="s">
        <v>475</v>
      </c>
      <c r="C12" s="242"/>
      <c r="D12" s="243">
        <v>2</v>
      </c>
      <c r="E12" s="233"/>
      <c r="F12" s="244"/>
      <c r="G12" s="245">
        <v>2</v>
      </c>
      <c r="H12" s="246">
        <v>1</v>
      </c>
      <c r="J12" s="320"/>
      <c r="K12" s="237"/>
      <c r="L12" s="238"/>
      <c r="M12" s="247"/>
      <c r="N12" s="233"/>
      <c r="O12" s="248"/>
      <c r="P12" s="245">
        <v>4</v>
      </c>
      <c r="Q12" s="249">
        <v>1</v>
      </c>
      <c r="S12" s="209"/>
      <c r="T12" s="211"/>
      <c r="U12" s="251" t="s">
        <v>36</v>
      </c>
      <c r="V12" s="252">
        <f>SUMIFS($D$9:$D$32,$B$9:$B$32,"健*",$F$9:$F$32,"&lt;&gt;")</f>
        <v>0</v>
      </c>
      <c r="W12" s="253" t="s">
        <v>206</v>
      </c>
      <c r="X12" s="211"/>
      <c r="Y12" s="211"/>
      <c r="Z12" s="211"/>
    </row>
    <row r="13" spans="1:26" ht="16" customHeight="1">
      <c r="A13" s="323"/>
      <c r="B13" s="241" t="s">
        <v>475</v>
      </c>
      <c r="C13" s="242"/>
      <c r="D13" s="243">
        <v>2</v>
      </c>
      <c r="E13" s="233"/>
      <c r="F13" s="244"/>
      <c r="G13" s="245">
        <v>2</v>
      </c>
      <c r="H13" s="246">
        <v>1</v>
      </c>
      <c r="J13" s="320"/>
      <c r="K13" s="237"/>
      <c r="L13" s="238"/>
      <c r="M13" s="247"/>
      <c r="N13" s="233"/>
      <c r="O13" s="248"/>
      <c r="P13" s="245">
        <v>4</v>
      </c>
      <c r="Q13" s="249">
        <v>1</v>
      </c>
      <c r="S13" s="209"/>
      <c r="T13" s="211"/>
      <c r="U13" s="251" t="s">
        <v>37</v>
      </c>
      <c r="V13" s="252">
        <f>SUMIFS($D$9:$D$32,$B$9:$B$32,"人*",$F$9:$F$32,"&lt;&gt;")</f>
        <v>0</v>
      </c>
      <c r="W13" s="253" t="s">
        <v>206</v>
      </c>
      <c r="X13" s="211"/>
      <c r="Y13" s="211"/>
      <c r="Z13" s="211"/>
    </row>
    <row r="14" spans="1:26" ht="16" customHeight="1">
      <c r="A14" s="323"/>
      <c r="B14" s="241" t="s">
        <v>475</v>
      </c>
      <c r="C14" s="242"/>
      <c r="D14" s="243">
        <v>2</v>
      </c>
      <c r="E14" s="233"/>
      <c r="F14" s="244"/>
      <c r="G14" s="245">
        <v>1</v>
      </c>
      <c r="H14" s="246">
        <v>2</v>
      </c>
      <c r="J14" s="320"/>
      <c r="K14" s="237"/>
      <c r="L14" s="238"/>
      <c r="M14" s="247"/>
      <c r="N14" s="233"/>
      <c r="O14" s="248"/>
      <c r="P14" s="245">
        <v>4</v>
      </c>
      <c r="Q14" s="249">
        <v>1</v>
      </c>
      <c r="S14" s="209"/>
      <c r="T14" s="211"/>
      <c r="U14" s="251" t="s">
        <v>38</v>
      </c>
      <c r="V14" s="252">
        <f>SUMIFS($D$9:$D$32,$B$9:$B$32,"社*",$F$9:$F$32,"&lt;&gt;")</f>
        <v>0</v>
      </c>
      <c r="W14" s="253" t="s">
        <v>206</v>
      </c>
      <c r="X14" s="211"/>
      <c r="Y14" s="211"/>
      <c r="Z14" s="211"/>
    </row>
    <row r="15" spans="1:26" ht="16" customHeight="1">
      <c r="A15" s="323"/>
      <c r="B15" s="241" t="s">
        <v>475</v>
      </c>
      <c r="C15" s="242"/>
      <c r="D15" s="243">
        <v>2</v>
      </c>
      <c r="E15" s="233"/>
      <c r="F15" s="244"/>
      <c r="G15" s="245">
        <v>1</v>
      </c>
      <c r="H15" s="246">
        <v>2</v>
      </c>
      <c r="J15" s="320"/>
      <c r="K15" s="237"/>
      <c r="L15" s="238"/>
      <c r="M15" s="247"/>
      <c r="N15" s="233"/>
      <c r="O15" s="248"/>
      <c r="P15" s="245"/>
      <c r="Q15" s="249"/>
      <c r="S15" s="209"/>
      <c r="T15" s="211"/>
      <c r="U15" s="251" t="s">
        <v>39</v>
      </c>
      <c r="V15" s="252">
        <f>SUMIFS($D$9:$D$32,$B$9:$B$32,"自*",$F$9:$F$32,"&lt;&gt;")</f>
        <v>0</v>
      </c>
      <c r="W15" s="329" t="s">
        <v>435</v>
      </c>
      <c r="X15" s="330"/>
      <c r="Y15" s="252">
        <f>SUM(V13:V15)+X17</f>
        <v>0</v>
      </c>
      <c r="Z15" s="211"/>
    </row>
    <row r="16" spans="1:26" ht="16" customHeight="1">
      <c r="A16" s="323"/>
      <c r="B16" s="241" t="s">
        <v>475</v>
      </c>
      <c r="C16" s="242"/>
      <c r="D16" s="243">
        <v>2</v>
      </c>
      <c r="E16" s="233"/>
      <c r="F16" s="244"/>
      <c r="G16" s="245">
        <v>1</v>
      </c>
      <c r="H16" s="246">
        <v>2</v>
      </c>
      <c r="J16" s="320"/>
      <c r="K16" s="237"/>
      <c r="L16" s="238"/>
      <c r="M16" s="247"/>
      <c r="N16" s="233"/>
      <c r="O16" s="248"/>
      <c r="P16" s="245"/>
      <c r="Q16" s="249"/>
      <c r="S16" s="209"/>
      <c r="T16" s="211"/>
      <c r="U16" s="211" t="s">
        <v>40</v>
      </c>
      <c r="V16" s="211"/>
      <c r="W16" s="211"/>
      <c r="X16" s="211"/>
      <c r="Y16" s="254" t="s">
        <v>214</v>
      </c>
      <c r="Z16" s="255">
        <f>SUM(V12,Y15,V21:V22)</f>
        <v>0</v>
      </c>
    </row>
    <row r="17" spans="1:27" ht="16" customHeight="1">
      <c r="A17" s="323"/>
      <c r="B17" s="241" t="s">
        <v>475</v>
      </c>
      <c r="C17" s="242"/>
      <c r="D17" s="243">
        <v>2</v>
      </c>
      <c r="E17" s="233"/>
      <c r="F17" s="244"/>
      <c r="G17" s="245">
        <v>1</v>
      </c>
      <c r="H17" s="246">
        <v>2</v>
      </c>
      <c r="J17" s="320"/>
      <c r="K17" s="237"/>
      <c r="L17" s="238"/>
      <c r="M17" s="247"/>
      <c r="N17" s="233"/>
      <c r="O17" s="248"/>
      <c r="P17" s="245"/>
      <c r="Q17" s="249"/>
      <c r="S17" s="209"/>
      <c r="T17" s="211"/>
      <c r="U17" s="251" t="s">
        <v>41</v>
      </c>
      <c r="V17" s="252">
        <f>SUMIFS($D$9:$D$32,$B$9:$B$32,"総*",$F$9:$F$32,"&lt;&gt;")+SUMIFS($D$9:$D$32,$B$9:$B$32,"高総*",$F$9:$F$32,"&lt;&gt;")</f>
        <v>0</v>
      </c>
      <c r="W17" s="256"/>
      <c r="X17" s="252">
        <f>SUM(V17:V19)</f>
        <v>0</v>
      </c>
      <c r="Y17" s="211"/>
      <c r="Z17" s="254" t="s">
        <v>215</v>
      </c>
      <c r="AA17" s="254"/>
    </row>
    <row r="18" spans="1:27" ht="16" customHeight="1" thickBot="1">
      <c r="A18" s="323"/>
      <c r="B18" s="241" t="s">
        <v>475</v>
      </c>
      <c r="C18" s="242"/>
      <c r="D18" s="243">
        <v>2</v>
      </c>
      <c r="E18" s="233"/>
      <c r="F18" s="244"/>
      <c r="G18" s="245">
        <v>1</v>
      </c>
      <c r="H18" s="246">
        <v>2</v>
      </c>
      <c r="J18" s="321"/>
      <c r="K18" s="237"/>
      <c r="L18" s="238"/>
      <c r="M18" s="257"/>
      <c r="N18" s="233"/>
      <c r="O18" s="258"/>
      <c r="P18" s="259"/>
      <c r="Q18" s="260"/>
      <c r="S18" s="209"/>
      <c r="T18" s="211"/>
      <c r="U18" s="251" t="s">
        <v>42</v>
      </c>
      <c r="V18" s="252">
        <f>SUMIFS($D$9:$D$32,$B$9:$B$32,"C*",$F$9:$F$32,"&lt;&gt;")+SUMIFS($D$9:$D$32,$B$9:$B$32,"Ｃ*",$F$9:$F$32,"&lt;&gt;")</f>
        <v>0</v>
      </c>
      <c r="W18" s="261" t="s">
        <v>457</v>
      </c>
      <c r="Y18" s="253"/>
      <c r="Z18" s="211"/>
      <c r="AA18" s="211"/>
    </row>
    <row r="19" spans="1:27" ht="16" customHeight="1" thickTop="1">
      <c r="A19" s="323"/>
      <c r="B19" s="241" t="s">
        <v>475</v>
      </c>
      <c r="C19" s="242"/>
      <c r="D19" s="243">
        <v>2</v>
      </c>
      <c r="E19" s="233"/>
      <c r="F19" s="244"/>
      <c r="G19" s="245">
        <v>1</v>
      </c>
      <c r="H19" s="246">
        <v>2</v>
      </c>
      <c r="S19" s="209"/>
      <c r="T19" s="211"/>
      <c r="U19" s="251" t="s">
        <v>43</v>
      </c>
      <c r="V19" s="252">
        <f>SUMIFS($D$9:$D$32,$B$9:$B$32,"琉*",$F$9:$F$32,"&lt;&gt;")</f>
        <v>0</v>
      </c>
      <c r="W19" s="211"/>
      <c r="X19" s="211"/>
      <c r="Z19" s="211"/>
      <c r="AA19" s="211"/>
    </row>
    <row r="20" spans="1:27" ht="16" customHeight="1">
      <c r="A20" s="323"/>
      <c r="B20" s="241" t="s">
        <v>475</v>
      </c>
      <c r="C20" s="242"/>
      <c r="D20" s="243">
        <v>2</v>
      </c>
      <c r="E20" s="233"/>
      <c r="F20" s="244"/>
      <c r="G20" s="245">
        <v>2</v>
      </c>
      <c r="H20" s="246">
        <v>1</v>
      </c>
      <c r="J20" s="263" t="s">
        <v>437</v>
      </c>
      <c r="S20" s="209"/>
      <c r="T20" s="211"/>
      <c r="U20" s="211" t="s">
        <v>44</v>
      </c>
      <c r="V20" s="211"/>
      <c r="W20" s="211"/>
      <c r="X20" s="211"/>
      <c r="Z20" s="211"/>
      <c r="AA20" s="211"/>
    </row>
    <row r="21" spans="1:27" ht="16" customHeight="1">
      <c r="A21" s="323"/>
      <c r="B21" s="241" t="s">
        <v>475</v>
      </c>
      <c r="C21" s="242"/>
      <c r="D21" s="243">
        <v>2</v>
      </c>
      <c r="E21" s="233"/>
      <c r="F21" s="244"/>
      <c r="G21" s="245">
        <v>2</v>
      </c>
      <c r="H21" s="246">
        <v>1</v>
      </c>
      <c r="J21" s="332" t="s">
        <v>438</v>
      </c>
      <c r="K21" s="332"/>
      <c r="L21" s="332"/>
      <c r="M21" s="332"/>
      <c r="N21" s="332"/>
      <c r="O21" s="332"/>
      <c r="P21" s="332"/>
      <c r="Q21" s="332"/>
      <c r="S21" s="209"/>
      <c r="T21" s="211"/>
      <c r="U21" s="251" t="s">
        <v>45</v>
      </c>
      <c r="V21" s="252">
        <f>SUMIFS($M$9:$M$18,$K$9:$K$18,"情*",$O$9:$O$18,"&lt;&gt;")</f>
        <v>0</v>
      </c>
      <c r="W21" s="253" t="s">
        <v>206</v>
      </c>
      <c r="X21" s="211"/>
      <c r="Z21" s="211"/>
      <c r="AA21" s="211"/>
    </row>
    <row r="22" spans="1:27" ht="16" customHeight="1">
      <c r="A22" s="323"/>
      <c r="B22" s="241" t="s">
        <v>475</v>
      </c>
      <c r="C22" s="242"/>
      <c r="D22" s="243">
        <v>2</v>
      </c>
      <c r="E22" s="233"/>
      <c r="F22" s="244"/>
      <c r="G22" s="245">
        <v>2</v>
      </c>
      <c r="H22" s="246">
        <v>1</v>
      </c>
      <c r="J22" s="331" t="s">
        <v>439</v>
      </c>
      <c r="K22" s="331"/>
      <c r="L22" s="331"/>
      <c r="M22" s="331"/>
      <c r="N22" s="331"/>
      <c r="O22" s="331"/>
      <c r="P22" s="331"/>
      <c r="Q22" s="331"/>
      <c r="S22" s="209"/>
      <c r="T22" s="211"/>
      <c r="U22" s="251" t="s">
        <v>46</v>
      </c>
      <c r="V22" s="252">
        <f>SUMIFS($M$9:$M$18,$K$9:$K$18,"外*",$O$9:$O$18,"&lt;&gt;")</f>
        <v>0</v>
      </c>
      <c r="W22" s="253" t="s">
        <v>207</v>
      </c>
      <c r="X22" s="211"/>
      <c r="Z22" s="211"/>
      <c r="AA22" s="211"/>
    </row>
    <row r="23" spans="1:27" ht="16" customHeight="1">
      <c r="A23" s="323"/>
      <c r="B23" s="241" t="s">
        <v>475</v>
      </c>
      <c r="C23" s="242"/>
      <c r="D23" s="243">
        <v>2</v>
      </c>
      <c r="E23" s="233"/>
      <c r="F23" s="244"/>
      <c r="G23" s="245">
        <v>2</v>
      </c>
      <c r="H23" s="246">
        <v>1</v>
      </c>
      <c r="J23" s="331"/>
      <c r="K23" s="331"/>
      <c r="L23" s="331"/>
      <c r="M23" s="331"/>
      <c r="N23" s="331"/>
      <c r="O23" s="331"/>
      <c r="P23" s="331"/>
      <c r="Q23" s="331"/>
      <c r="S23" s="209"/>
      <c r="T23" s="190" t="s">
        <v>208</v>
      </c>
      <c r="U23" s="211"/>
      <c r="V23" s="211"/>
      <c r="W23" s="211"/>
      <c r="X23" s="211"/>
      <c r="Z23" s="211"/>
      <c r="AA23" s="211"/>
    </row>
    <row r="24" spans="1:27" ht="16" customHeight="1">
      <c r="A24" s="323"/>
      <c r="B24" s="241" t="s">
        <v>475</v>
      </c>
      <c r="C24" s="242"/>
      <c r="D24" s="243">
        <v>2</v>
      </c>
      <c r="E24" s="233"/>
      <c r="F24" s="244"/>
      <c r="G24" s="245">
        <v>2</v>
      </c>
      <c r="H24" s="246">
        <v>1</v>
      </c>
      <c r="J24" s="331"/>
      <c r="K24" s="331"/>
      <c r="L24" s="331"/>
      <c r="M24" s="331"/>
      <c r="N24" s="331"/>
      <c r="O24" s="331"/>
      <c r="P24" s="331"/>
      <c r="Q24" s="331"/>
      <c r="S24" s="209"/>
      <c r="T24" s="211"/>
      <c r="U24" s="190" t="s">
        <v>47</v>
      </c>
      <c r="V24" s="252">
        <f>SUMIFS($M$27:$M$36,$K$27:$K$36,"先*",$O$27:$O$36,"&lt;&gt;")+SUMIFS($M$27:$M$36,$K$27:$K$36,"転*",$O$27:$O$36,"&lt;&gt;")</f>
        <v>0</v>
      </c>
      <c r="W24" s="253" t="s">
        <v>436</v>
      </c>
      <c r="X24" s="211"/>
      <c r="Z24" s="211"/>
      <c r="AA24" s="211"/>
    </row>
    <row r="25" spans="1:27" ht="16" customHeight="1">
      <c r="A25" s="323"/>
      <c r="B25" s="241" t="s">
        <v>475</v>
      </c>
      <c r="C25" s="242"/>
      <c r="D25" s="243">
        <v>2</v>
      </c>
      <c r="E25" s="233"/>
      <c r="F25" s="244"/>
      <c r="G25" s="245">
        <v>2</v>
      </c>
      <c r="H25" s="246">
        <v>1</v>
      </c>
      <c r="S25" s="209"/>
      <c r="T25" s="190" t="s">
        <v>209</v>
      </c>
      <c r="U25" s="211"/>
      <c r="V25" s="211"/>
      <c r="W25" s="211"/>
      <c r="X25" s="211"/>
      <c r="Z25" s="211"/>
      <c r="AA25" s="211"/>
    </row>
    <row r="26" spans="1:27" ht="16" customHeight="1" thickBot="1">
      <c r="A26" s="323"/>
      <c r="B26" s="241" t="s">
        <v>475</v>
      </c>
      <c r="C26" s="242"/>
      <c r="D26" s="243">
        <v>2</v>
      </c>
      <c r="E26" s="233"/>
      <c r="F26" s="244"/>
      <c r="G26" s="245">
        <v>1</v>
      </c>
      <c r="H26" s="246">
        <v>2</v>
      </c>
      <c r="J26" s="206" t="s">
        <v>7</v>
      </c>
      <c r="K26" s="227"/>
      <c r="L26" s="227"/>
      <c r="M26" s="227"/>
      <c r="N26" s="227"/>
      <c r="O26" s="227"/>
      <c r="P26" s="227"/>
      <c r="Q26" s="227"/>
      <c r="S26" s="209"/>
      <c r="T26" s="190"/>
      <c r="U26" s="190" t="s">
        <v>53</v>
      </c>
      <c r="V26" s="211"/>
      <c r="W26" s="211"/>
      <c r="X26" s="211"/>
      <c r="Z26" s="211"/>
      <c r="AA26" s="211"/>
    </row>
    <row r="27" spans="1:27" ht="16" customHeight="1" thickTop="1">
      <c r="A27" s="323"/>
      <c r="B27" s="241" t="s">
        <v>475</v>
      </c>
      <c r="C27" s="242"/>
      <c r="D27" s="243">
        <v>2</v>
      </c>
      <c r="E27" s="233"/>
      <c r="F27" s="244"/>
      <c r="G27" s="245">
        <v>1</v>
      </c>
      <c r="H27" s="246">
        <v>2</v>
      </c>
      <c r="J27" s="319" t="s">
        <v>9</v>
      </c>
      <c r="K27" s="237" t="s">
        <v>25</v>
      </c>
      <c r="L27" s="238" t="s">
        <v>13</v>
      </c>
      <c r="M27" s="264">
        <v>2</v>
      </c>
      <c r="N27" s="265" t="s">
        <v>476</v>
      </c>
      <c r="O27" s="239"/>
      <c r="P27" s="266">
        <v>3</v>
      </c>
      <c r="Q27" s="245" t="s">
        <v>262</v>
      </c>
      <c r="S27" s="209"/>
      <c r="T27" s="256" t="s">
        <v>50</v>
      </c>
      <c r="U27" s="251" t="s">
        <v>49</v>
      </c>
      <c r="V27" s="252">
        <f>SUMIFS($D$46:$D$90,$E$46:$E$90,"○",$F$46:$F$90,"&lt;&gt;")</f>
        <v>0</v>
      </c>
      <c r="W27" s="253" t="s">
        <v>210</v>
      </c>
      <c r="X27" s="211"/>
      <c r="Z27" s="211"/>
      <c r="AA27" s="211"/>
    </row>
    <row r="28" spans="1:27" ht="16" customHeight="1">
      <c r="A28" s="323"/>
      <c r="B28" s="241" t="s">
        <v>475</v>
      </c>
      <c r="C28" s="242"/>
      <c r="D28" s="243">
        <v>2</v>
      </c>
      <c r="E28" s="233"/>
      <c r="F28" s="244"/>
      <c r="G28" s="245">
        <v>1</v>
      </c>
      <c r="H28" s="246">
        <v>2</v>
      </c>
      <c r="J28" s="320"/>
      <c r="K28" s="252" t="s">
        <v>31</v>
      </c>
      <c r="L28" s="267" t="s">
        <v>14</v>
      </c>
      <c r="M28" s="252">
        <v>2</v>
      </c>
      <c r="N28" s="268" t="s">
        <v>476</v>
      </c>
      <c r="O28" s="269"/>
      <c r="P28" s="270">
        <v>3</v>
      </c>
      <c r="Q28" s="271" t="s">
        <v>262</v>
      </c>
      <c r="S28" s="209"/>
      <c r="T28" s="211"/>
      <c r="U28" s="251" t="s">
        <v>48</v>
      </c>
      <c r="V28" s="252">
        <f>SUMIFS($M$46:$M$96,$N$46:$N$96,"○",$O$46:$O$96,"&lt;&gt;")</f>
        <v>0</v>
      </c>
      <c r="W28" s="253" t="s">
        <v>211</v>
      </c>
      <c r="X28" s="211"/>
      <c r="Z28" s="211"/>
      <c r="AA28" s="211"/>
    </row>
    <row r="29" spans="1:27" ht="16" customHeight="1">
      <c r="A29" s="323"/>
      <c r="B29" s="241" t="s">
        <v>475</v>
      </c>
      <c r="C29" s="242"/>
      <c r="D29" s="243">
        <v>2</v>
      </c>
      <c r="E29" s="233"/>
      <c r="F29" s="244"/>
      <c r="G29" s="245">
        <v>1</v>
      </c>
      <c r="H29" s="246">
        <v>2</v>
      </c>
      <c r="J29" s="320"/>
      <c r="K29" s="252" t="s">
        <v>27</v>
      </c>
      <c r="L29" s="267" t="s">
        <v>15</v>
      </c>
      <c r="M29" s="252">
        <v>2</v>
      </c>
      <c r="N29" s="268" t="s">
        <v>476</v>
      </c>
      <c r="O29" s="269"/>
      <c r="P29" s="270">
        <v>3</v>
      </c>
      <c r="Q29" s="271" t="s">
        <v>262</v>
      </c>
      <c r="S29" s="209"/>
      <c r="T29" s="256" t="s">
        <v>51</v>
      </c>
      <c r="U29" s="251" t="s">
        <v>49</v>
      </c>
      <c r="V29" s="252">
        <f>SUMIFS($D$46:$D$90,$E$46:$E$90,"",$F$46:$F$90,"&lt;&gt;")</f>
        <v>0</v>
      </c>
      <c r="W29" s="211"/>
      <c r="X29" s="272">
        <f>SUM(V29:V31)</f>
        <v>0</v>
      </c>
      <c r="Z29" s="272">
        <f>SUM(V27:V28)+Y30</f>
        <v>0</v>
      </c>
    </row>
    <row r="30" spans="1:27" ht="16" customHeight="1">
      <c r="A30" s="323"/>
      <c r="B30" s="241" t="s">
        <v>475</v>
      </c>
      <c r="C30" s="242"/>
      <c r="D30" s="243">
        <v>2</v>
      </c>
      <c r="E30" s="233"/>
      <c r="F30" s="244"/>
      <c r="G30" s="245">
        <v>1</v>
      </c>
      <c r="H30" s="246">
        <v>2</v>
      </c>
      <c r="J30" s="320"/>
      <c r="K30" s="252" t="s">
        <v>32</v>
      </c>
      <c r="L30" s="267" t="s">
        <v>16</v>
      </c>
      <c r="M30" s="252">
        <v>2</v>
      </c>
      <c r="N30" s="268" t="s">
        <v>476</v>
      </c>
      <c r="O30" s="269"/>
      <c r="P30" s="270">
        <v>3</v>
      </c>
      <c r="Q30" s="271" t="s">
        <v>262</v>
      </c>
      <c r="S30" s="209"/>
      <c r="T30" s="211"/>
      <c r="U30" s="251" t="s">
        <v>48</v>
      </c>
      <c r="V30" s="252">
        <f>SUMIFS($M$46:$M$96,$N$46:$N$96,"",$O$46:$O$96,"&lt;&gt;")</f>
        <v>0</v>
      </c>
      <c r="W30" s="261" t="s">
        <v>456</v>
      </c>
      <c r="X30" s="211"/>
      <c r="Y30" s="252">
        <f>X29+V32</f>
        <v>0</v>
      </c>
      <c r="Z30" s="254" t="s">
        <v>459</v>
      </c>
    </row>
    <row r="31" spans="1:27" ht="16" customHeight="1">
      <c r="A31" s="323"/>
      <c r="B31" s="241" t="s">
        <v>475</v>
      </c>
      <c r="C31" s="242"/>
      <c r="D31" s="243">
        <v>2</v>
      </c>
      <c r="E31" s="233"/>
      <c r="F31" s="244"/>
      <c r="G31" s="245">
        <v>1</v>
      </c>
      <c r="H31" s="246">
        <v>2</v>
      </c>
      <c r="J31" s="320"/>
      <c r="K31" s="252" t="s">
        <v>29</v>
      </c>
      <c r="L31" s="267" t="s">
        <v>17</v>
      </c>
      <c r="M31" s="252">
        <v>1</v>
      </c>
      <c r="N31" s="268" t="s">
        <v>476</v>
      </c>
      <c r="O31" s="269"/>
      <c r="P31" s="270">
        <v>4</v>
      </c>
      <c r="Q31" s="271">
        <v>3</v>
      </c>
      <c r="S31" s="209"/>
      <c r="T31" s="211"/>
      <c r="U31" s="251" t="s">
        <v>564</v>
      </c>
      <c r="V31" s="252">
        <f>SUMIFS($V$82:$V$84,$W$82:$W$84,"○",$X$82:$X$84,"&lt;&gt;")</f>
        <v>0</v>
      </c>
      <c r="W31" s="211"/>
      <c r="X31" s="211"/>
      <c r="Y31" s="254" t="s">
        <v>458</v>
      </c>
      <c r="Z31" s="209"/>
    </row>
    <row r="32" spans="1:27" ht="16" customHeight="1" thickBot="1">
      <c r="A32" s="324"/>
      <c r="B32" s="273" t="s">
        <v>475</v>
      </c>
      <c r="C32" s="274"/>
      <c r="D32" s="275">
        <v>2</v>
      </c>
      <c r="E32" s="233"/>
      <c r="F32" s="258"/>
      <c r="G32" s="259">
        <v>1</v>
      </c>
      <c r="H32" s="276">
        <v>2</v>
      </c>
      <c r="J32" s="320"/>
      <c r="K32" s="252" t="s">
        <v>30</v>
      </c>
      <c r="L32" s="267" t="s">
        <v>18</v>
      </c>
      <c r="M32" s="252">
        <v>2</v>
      </c>
      <c r="N32" s="268" t="s">
        <v>476</v>
      </c>
      <c r="O32" s="269"/>
      <c r="P32" s="270">
        <v>3</v>
      </c>
      <c r="Q32" s="271" t="s">
        <v>262</v>
      </c>
      <c r="S32" s="209"/>
      <c r="T32" s="211"/>
      <c r="U32" s="251" t="s">
        <v>52</v>
      </c>
      <c r="V32" s="252">
        <f>SUMIFS($V$46:$V$78,$X$46:$X$78,"&lt;&gt;")</f>
        <v>0</v>
      </c>
      <c r="W32" s="253" t="s">
        <v>212</v>
      </c>
      <c r="X32" s="211"/>
      <c r="Y32" s="211"/>
      <c r="Z32" s="211"/>
    </row>
    <row r="33" spans="1:28" ht="16" customHeight="1" thickTop="1">
      <c r="J33" s="320"/>
      <c r="K33" s="277" t="s">
        <v>26</v>
      </c>
      <c r="L33" s="278" t="s">
        <v>19</v>
      </c>
      <c r="M33" s="277">
        <v>2</v>
      </c>
      <c r="N33" s="279"/>
      <c r="O33" s="280"/>
      <c r="P33" s="281">
        <v>3</v>
      </c>
      <c r="Q33" s="282" t="s">
        <v>262</v>
      </c>
      <c r="S33" s="209"/>
      <c r="T33" s="209"/>
      <c r="U33" s="209"/>
      <c r="V33" s="209"/>
      <c r="W33" s="209"/>
      <c r="X33" s="209"/>
      <c r="Y33" s="209"/>
      <c r="Z33" s="209"/>
    </row>
    <row r="34" spans="1:28" ht="16" customHeight="1">
      <c r="A34" s="327" t="s">
        <v>496</v>
      </c>
      <c r="B34" s="327"/>
      <c r="C34" s="327"/>
      <c r="D34" s="327"/>
      <c r="E34" s="327"/>
      <c r="F34" s="327"/>
      <c r="G34" s="327"/>
      <c r="H34" s="327"/>
      <c r="J34" s="320"/>
      <c r="K34" s="277" t="s">
        <v>34</v>
      </c>
      <c r="L34" s="278" t="s">
        <v>20</v>
      </c>
      <c r="M34" s="277">
        <v>2</v>
      </c>
      <c r="N34" s="283"/>
      <c r="O34" s="280"/>
      <c r="P34" s="281">
        <v>3</v>
      </c>
      <c r="Q34" s="282" t="s">
        <v>262</v>
      </c>
      <c r="S34" s="209"/>
      <c r="T34" s="190" t="s">
        <v>440</v>
      </c>
      <c r="U34" s="284" t="s">
        <v>441</v>
      </c>
      <c r="V34" s="252">
        <f>SUMIFS($V$93:$V$96,$T$93:$T$96,"&lt;&gt;",$X$93:$X$96,"&lt;&gt;")</f>
        <v>0</v>
      </c>
      <c r="W34" s="209"/>
      <c r="X34" s="209"/>
      <c r="Y34" s="209"/>
      <c r="Z34" s="209"/>
    </row>
    <row r="35" spans="1:28" ht="16" customHeight="1">
      <c r="A35" s="327" t="s">
        <v>498</v>
      </c>
      <c r="B35" s="328"/>
      <c r="C35" s="328"/>
      <c r="D35" s="328"/>
      <c r="E35" s="328"/>
      <c r="F35" s="328"/>
      <c r="G35" s="328"/>
      <c r="H35" s="328"/>
      <c r="J35" s="320"/>
      <c r="K35" s="277" t="s">
        <v>28</v>
      </c>
      <c r="L35" s="278" t="s">
        <v>21</v>
      </c>
      <c r="M35" s="277">
        <v>2</v>
      </c>
      <c r="N35" s="283"/>
      <c r="O35" s="280"/>
      <c r="P35" s="281">
        <v>3</v>
      </c>
      <c r="Q35" s="282" t="s">
        <v>262</v>
      </c>
      <c r="S35" s="209"/>
      <c r="T35" s="250"/>
      <c r="U35" s="211"/>
      <c r="V35" s="250"/>
      <c r="W35" s="209"/>
      <c r="X35" s="209"/>
      <c r="Y35" s="209"/>
      <c r="Z35" s="209"/>
    </row>
    <row r="36" spans="1:28" ht="16" customHeight="1">
      <c r="A36" s="327" t="s">
        <v>497</v>
      </c>
      <c r="B36" s="328"/>
      <c r="C36" s="328"/>
      <c r="D36" s="328"/>
      <c r="E36" s="328"/>
      <c r="F36" s="328"/>
      <c r="G36" s="328"/>
      <c r="H36" s="328"/>
      <c r="J36" s="320"/>
      <c r="K36" s="277" t="s">
        <v>33</v>
      </c>
      <c r="L36" s="278" t="s">
        <v>22</v>
      </c>
      <c r="M36" s="277">
        <v>2</v>
      </c>
      <c r="N36" s="283"/>
      <c r="O36" s="280"/>
      <c r="P36" s="281">
        <v>3</v>
      </c>
      <c r="Q36" s="282" t="s">
        <v>262</v>
      </c>
      <c r="S36" s="209"/>
      <c r="T36" s="211"/>
      <c r="U36" s="285" t="s">
        <v>445</v>
      </c>
      <c r="V36" s="252">
        <f>SUM(V12:V34)</f>
        <v>0</v>
      </c>
      <c r="W36" s="286" t="s">
        <v>444</v>
      </c>
      <c r="X36" s="209"/>
      <c r="Y36" s="209"/>
      <c r="Z36" s="209"/>
    </row>
    <row r="37" spans="1:28" ht="16" customHeight="1" thickBot="1">
      <c r="J37" s="321"/>
      <c r="K37" s="252"/>
      <c r="L37" s="267"/>
      <c r="M37" s="252"/>
      <c r="N37" s="268"/>
      <c r="O37" s="287"/>
      <c r="P37" s="270">
        <v>3</v>
      </c>
      <c r="Q37" s="271" t="s">
        <v>262</v>
      </c>
      <c r="R37" s="288"/>
      <c r="S37" s="209"/>
      <c r="T37" s="211"/>
      <c r="U37" s="289"/>
      <c r="V37" s="290"/>
      <c r="W37" s="288"/>
      <c r="X37" s="209"/>
      <c r="Y37" s="209"/>
      <c r="Z37" s="209"/>
    </row>
    <row r="38" spans="1:28" ht="16" customHeight="1" thickTop="1">
      <c r="S38" s="209"/>
      <c r="T38" s="211"/>
      <c r="U38" s="289"/>
      <c r="V38" s="290"/>
      <c r="W38" s="288"/>
      <c r="X38" s="209"/>
      <c r="Y38" s="209"/>
      <c r="Z38" s="209"/>
    </row>
    <row r="39" spans="1:28" ht="16" customHeight="1">
      <c r="J39" s="326" t="s">
        <v>446</v>
      </c>
      <c r="K39" s="326"/>
      <c r="L39" s="326"/>
      <c r="M39" s="326"/>
      <c r="N39" s="326"/>
      <c r="O39" s="326"/>
      <c r="P39" s="326"/>
      <c r="Q39" s="326"/>
      <c r="S39" s="209"/>
      <c r="T39" s="211"/>
      <c r="U39" s="289"/>
      <c r="V39" s="290"/>
      <c r="W39" s="288"/>
      <c r="X39" s="209"/>
      <c r="Y39" s="209"/>
      <c r="Z39" s="209"/>
      <c r="AB39" s="291"/>
    </row>
    <row r="40" spans="1:28" ht="16" customHeight="1">
      <c r="J40" s="326"/>
      <c r="K40" s="326"/>
      <c r="L40" s="326"/>
      <c r="M40" s="326"/>
      <c r="N40" s="326"/>
      <c r="O40" s="326"/>
      <c r="P40" s="326"/>
      <c r="Q40" s="326"/>
      <c r="S40" s="209"/>
      <c r="T40" s="211"/>
      <c r="U40" s="289"/>
      <c r="V40" s="290"/>
      <c r="W40" s="288"/>
      <c r="X40" s="209"/>
      <c r="Y40" s="209"/>
      <c r="Z40" s="209"/>
    </row>
    <row r="41" spans="1:28" ht="16" customHeight="1">
      <c r="J41" s="292"/>
      <c r="K41" s="292"/>
      <c r="L41" s="292"/>
      <c r="M41" s="292"/>
      <c r="N41" s="292"/>
      <c r="O41" s="292"/>
      <c r="P41" s="292"/>
      <c r="Q41" s="292"/>
      <c r="S41" s="209"/>
      <c r="T41" s="211"/>
      <c r="U41" s="289"/>
      <c r="V41" s="290"/>
      <c r="W41" s="288"/>
      <c r="X41" s="209"/>
      <c r="Y41" s="209"/>
      <c r="Z41" s="209"/>
    </row>
    <row r="42" spans="1:28" ht="16" customHeight="1">
      <c r="J42" s="292"/>
      <c r="K42" s="292"/>
      <c r="L42" s="292"/>
      <c r="M42" s="292"/>
      <c r="N42" s="292"/>
      <c r="O42" s="292"/>
      <c r="P42" s="292"/>
      <c r="Q42" s="292"/>
      <c r="S42" s="209"/>
      <c r="T42" s="211"/>
      <c r="U42" s="289"/>
      <c r="V42" s="290"/>
      <c r="W42" s="288"/>
      <c r="X42" s="209"/>
      <c r="Y42" s="209"/>
      <c r="Z42" s="209"/>
    </row>
    <row r="43" spans="1:28" ht="16" customHeight="1">
      <c r="S43" s="209"/>
      <c r="T43" s="211"/>
      <c r="U43" s="289"/>
      <c r="V43" s="290"/>
      <c r="W43" s="288"/>
      <c r="X43" s="209"/>
      <c r="Y43" s="209"/>
      <c r="Z43" s="209"/>
    </row>
    <row r="44" spans="1:28" ht="16" customHeight="1">
      <c r="A44" s="206" t="s">
        <v>1</v>
      </c>
      <c r="B44" s="190"/>
      <c r="C44" s="190"/>
      <c r="D44" s="190"/>
      <c r="E44" s="190"/>
      <c r="F44" s="208" t="s">
        <v>442</v>
      </c>
      <c r="G44" s="293"/>
      <c r="H44" s="293"/>
      <c r="J44" s="206" t="s">
        <v>1</v>
      </c>
      <c r="K44" s="190"/>
      <c r="L44" s="190"/>
      <c r="M44" s="190"/>
      <c r="N44" s="190"/>
      <c r="O44" s="208" t="s">
        <v>442</v>
      </c>
      <c r="P44" s="293"/>
      <c r="Q44" s="293"/>
      <c r="S44" s="206" t="s">
        <v>1</v>
      </c>
      <c r="T44" s="190"/>
      <c r="U44" s="190"/>
      <c r="V44" s="190"/>
      <c r="W44" s="190"/>
      <c r="X44" s="208" t="s">
        <v>442</v>
      </c>
      <c r="Y44" s="293"/>
      <c r="Z44" s="293"/>
    </row>
    <row r="45" spans="1:28" ht="38.5" thickBot="1">
      <c r="A45" s="212" t="s">
        <v>71</v>
      </c>
      <c r="B45" s="213" t="s">
        <v>72</v>
      </c>
      <c r="C45" s="214" t="s">
        <v>286</v>
      </c>
      <c r="D45" s="294" t="s">
        <v>257</v>
      </c>
      <c r="E45" s="220" t="s">
        <v>73</v>
      </c>
      <c r="F45" s="295" t="s">
        <v>74</v>
      </c>
      <c r="G45" s="217" t="s">
        <v>310</v>
      </c>
      <c r="H45" s="218" t="s">
        <v>311</v>
      </c>
      <c r="J45" s="212" t="s">
        <v>71</v>
      </c>
      <c r="K45" s="213" t="s">
        <v>72</v>
      </c>
      <c r="L45" s="214" t="s">
        <v>286</v>
      </c>
      <c r="M45" s="212" t="s">
        <v>257</v>
      </c>
      <c r="N45" s="220" t="s">
        <v>73</v>
      </c>
      <c r="O45" s="295" t="s">
        <v>74</v>
      </c>
      <c r="P45" s="217" t="s">
        <v>310</v>
      </c>
      <c r="Q45" s="218" t="s">
        <v>311</v>
      </c>
      <c r="S45" s="212" t="s">
        <v>71</v>
      </c>
      <c r="T45" s="213" t="s">
        <v>72</v>
      </c>
      <c r="U45" s="214" t="s">
        <v>286</v>
      </c>
      <c r="V45" s="212" t="s">
        <v>257</v>
      </c>
      <c r="W45" s="220" t="s">
        <v>73</v>
      </c>
      <c r="X45" s="295" t="s">
        <v>74</v>
      </c>
      <c r="Y45" s="217" t="s">
        <v>310</v>
      </c>
      <c r="Z45" s="218" t="s">
        <v>311</v>
      </c>
    </row>
    <row r="46" spans="1:28" ht="16" customHeight="1" thickTop="1">
      <c r="A46" s="319" t="s">
        <v>309</v>
      </c>
      <c r="B46" s="237" t="s">
        <v>104</v>
      </c>
      <c r="C46" s="238" t="s">
        <v>105</v>
      </c>
      <c r="D46" s="264">
        <v>2</v>
      </c>
      <c r="E46" s="233" t="s">
        <v>345</v>
      </c>
      <c r="F46" s="239"/>
      <c r="G46" s="266">
        <v>4</v>
      </c>
      <c r="H46" s="245">
        <v>1</v>
      </c>
      <c r="J46" s="325" t="s">
        <v>48</v>
      </c>
      <c r="K46" s="237" t="s">
        <v>348</v>
      </c>
      <c r="L46" s="238" t="s">
        <v>565</v>
      </c>
      <c r="M46" s="264">
        <v>1</v>
      </c>
      <c r="N46" s="233" t="s">
        <v>345</v>
      </c>
      <c r="O46" s="239"/>
      <c r="P46" s="266">
        <v>3</v>
      </c>
      <c r="Q46" s="245">
        <v>2</v>
      </c>
      <c r="S46" s="319" t="s">
        <v>52</v>
      </c>
      <c r="T46" s="252" t="s">
        <v>127</v>
      </c>
      <c r="U46" s="267" t="s">
        <v>128</v>
      </c>
      <c r="V46" s="264">
        <v>2</v>
      </c>
      <c r="W46" s="233"/>
      <c r="X46" s="239"/>
      <c r="Y46" s="266">
        <v>3</v>
      </c>
      <c r="Z46" s="245">
        <v>1</v>
      </c>
      <c r="AA46" s="211"/>
    </row>
    <row r="47" spans="1:28" ht="16" customHeight="1">
      <c r="A47" s="320"/>
      <c r="B47" s="237" t="s">
        <v>100</v>
      </c>
      <c r="C47" s="238" t="s">
        <v>101</v>
      </c>
      <c r="D47" s="264">
        <v>1</v>
      </c>
      <c r="E47" s="233" t="s">
        <v>345</v>
      </c>
      <c r="F47" s="247"/>
      <c r="G47" s="266">
        <v>1</v>
      </c>
      <c r="H47" s="245" t="s">
        <v>262</v>
      </c>
      <c r="J47" s="325"/>
      <c r="K47" s="252" t="s">
        <v>349</v>
      </c>
      <c r="L47" s="267" t="s">
        <v>566</v>
      </c>
      <c r="M47" s="252">
        <v>2</v>
      </c>
      <c r="N47" s="268" t="s">
        <v>345</v>
      </c>
      <c r="O47" s="269"/>
      <c r="P47" s="270">
        <v>4</v>
      </c>
      <c r="Q47" s="271">
        <v>3</v>
      </c>
      <c r="S47" s="320"/>
      <c r="T47" s="252" t="s">
        <v>131</v>
      </c>
      <c r="U47" s="267" t="s">
        <v>132</v>
      </c>
      <c r="V47" s="252">
        <v>2</v>
      </c>
      <c r="W47" s="268"/>
      <c r="X47" s="269"/>
      <c r="Y47" s="270">
        <v>3</v>
      </c>
      <c r="Z47" s="271">
        <v>1</v>
      </c>
      <c r="AA47" s="211"/>
    </row>
    <row r="48" spans="1:28" ht="16" customHeight="1">
      <c r="A48" s="320"/>
      <c r="B48" s="237" t="s">
        <v>83</v>
      </c>
      <c r="C48" s="238" t="s">
        <v>84</v>
      </c>
      <c r="D48" s="264">
        <v>2</v>
      </c>
      <c r="E48" s="233" t="s">
        <v>345</v>
      </c>
      <c r="F48" s="247"/>
      <c r="G48" s="266">
        <v>3</v>
      </c>
      <c r="H48" s="245" t="s">
        <v>262</v>
      </c>
      <c r="J48" s="325"/>
      <c r="K48" s="252" t="s">
        <v>375</v>
      </c>
      <c r="L48" s="267" t="s">
        <v>85</v>
      </c>
      <c r="M48" s="252">
        <v>2</v>
      </c>
      <c r="N48" s="268" t="s">
        <v>345</v>
      </c>
      <c r="O48" s="269"/>
      <c r="P48" s="270">
        <v>3</v>
      </c>
      <c r="Q48" s="271" t="s">
        <v>262</v>
      </c>
      <c r="S48" s="320"/>
      <c r="T48" s="252" t="s">
        <v>77</v>
      </c>
      <c r="U48" s="267" t="s">
        <v>78</v>
      </c>
      <c r="V48" s="252">
        <v>2</v>
      </c>
      <c r="W48" s="268"/>
      <c r="X48" s="269"/>
      <c r="Y48" s="270">
        <v>3</v>
      </c>
      <c r="Z48" s="271">
        <v>1</v>
      </c>
      <c r="AA48" s="211"/>
    </row>
    <row r="49" spans="1:27" ht="16" customHeight="1">
      <c r="A49" s="320"/>
      <c r="B49" s="237" t="s">
        <v>87</v>
      </c>
      <c r="C49" s="238" t="s">
        <v>478</v>
      </c>
      <c r="D49" s="264">
        <v>2</v>
      </c>
      <c r="E49" s="233" t="s">
        <v>345</v>
      </c>
      <c r="F49" s="247"/>
      <c r="G49" s="266">
        <v>3</v>
      </c>
      <c r="H49" s="245" t="s">
        <v>262</v>
      </c>
      <c r="J49" s="325"/>
      <c r="K49" s="252" t="s">
        <v>350</v>
      </c>
      <c r="L49" s="267" t="s">
        <v>376</v>
      </c>
      <c r="M49" s="252">
        <v>2</v>
      </c>
      <c r="N49" s="268" t="s">
        <v>345</v>
      </c>
      <c r="O49" s="269"/>
      <c r="P49" s="270">
        <v>4</v>
      </c>
      <c r="Q49" s="271">
        <v>5</v>
      </c>
      <c r="S49" s="320"/>
      <c r="T49" s="252" t="s">
        <v>81</v>
      </c>
      <c r="U49" s="267" t="s">
        <v>82</v>
      </c>
      <c r="V49" s="252">
        <v>2</v>
      </c>
      <c r="W49" s="268"/>
      <c r="X49" s="269"/>
      <c r="Y49" s="270">
        <v>3</v>
      </c>
      <c r="Z49" s="271">
        <v>1</v>
      </c>
      <c r="AA49" s="211"/>
    </row>
    <row r="50" spans="1:27" ht="16" customHeight="1">
      <c r="A50" s="320"/>
      <c r="B50" s="237" t="s">
        <v>119</v>
      </c>
      <c r="C50" s="238" t="s">
        <v>252</v>
      </c>
      <c r="D50" s="264">
        <v>2</v>
      </c>
      <c r="E50" s="233" t="s">
        <v>345</v>
      </c>
      <c r="F50" s="247"/>
      <c r="G50" s="266">
        <v>3</v>
      </c>
      <c r="H50" s="245">
        <v>5</v>
      </c>
      <c r="J50" s="325"/>
      <c r="K50" s="252" t="s">
        <v>377</v>
      </c>
      <c r="L50" s="267" t="s">
        <v>567</v>
      </c>
      <c r="M50" s="252">
        <v>1</v>
      </c>
      <c r="N50" s="268"/>
      <c r="O50" s="269"/>
      <c r="P50" s="270">
        <v>4</v>
      </c>
      <c r="Q50" s="271" t="s">
        <v>262</v>
      </c>
      <c r="S50" s="320"/>
      <c r="T50" s="252" t="s">
        <v>135</v>
      </c>
      <c r="U50" s="267" t="s">
        <v>136</v>
      </c>
      <c r="V50" s="252">
        <v>2</v>
      </c>
      <c r="W50" s="268"/>
      <c r="X50" s="269"/>
      <c r="Y50" s="270">
        <v>3</v>
      </c>
      <c r="Z50" s="271">
        <v>1</v>
      </c>
      <c r="AA50" s="211"/>
    </row>
    <row r="51" spans="1:27" ht="16" customHeight="1">
      <c r="A51" s="320"/>
      <c r="B51" s="237" t="s">
        <v>75</v>
      </c>
      <c r="C51" s="238" t="s">
        <v>76</v>
      </c>
      <c r="D51" s="264">
        <v>1</v>
      </c>
      <c r="E51" s="233"/>
      <c r="F51" s="247"/>
      <c r="G51" s="266">
        <v>3</v>
      </c>
      <c r="H51" s="245" t="s">
        <v>262</v>
      </c>
      <c r="J51" s="325"/>
      <c r="K51" s="252" t="s">
        <v>351</v>
      </c>
      <c r="L51" s="267" t="s">
        <v>568</v>
      </c>
      <c r="M51" s="252">
        <v>2</v>
      </c>
      <c r="N51" s="268" t="s">
        <v>345</v>
      </c>
      <c r="O51" s="269"/>
      <c r="P51" s="270">
        <v>3</v>
      </c>
      <c r="Q51" s="271" t="s">
        <v>262</v>
      </c>
      <c r="S51" s="320"/>
      <c r="T51" s="252" t="s">
        <v>140</v>
      </c>
      <c r="U51" s="267" t="s">
        <v>141</v>
      </c>
      <c r="V51" s="252">
        <v>2</v>
      </c>
      <c r="W51" s="268"/>
      <c r="X51" s="296"/>
      <c r="Y51" s="270">
        <v>3</v>
      </c>
      <c r="Z51" s="271">
        <v>1</v>
      </c>
    </row>
    <row r="52" spans="1:27" ht="16" customHeight="1">
      <c r="A52" s="320"/>
      <c r="B52" s="237" t="s">
        <v>79</v>
      </c>
      <c r="C52" s="238" t="s">
        <v>80</v>
      </c>
      <c r="D52" s="264">
        <v>1</v>
      </c>
      <c r="E52" s="233"/>
      <c r="F52" s="247"/>
      <c r="G52" s="266">
        <v>3</v>
      </c>
      <c r="H52" s="245" t="s">
        <v>262</v>
      </c>
      <c r="J52" s="325"/>
      <c r="K52" s="252" t="s">
        <v>378</v>
      </c>
      <c r="L52" s="267" t="s">
        <v>379</v>
      </c>
      <c r="M52" s="252">
        <v>2</v>
      </c>
      <c r="N52" s="268" t="s">
        <v>345</v>
      </c>
      <c r="O52" s="269"/>
      <c r="P52" s="270">
        <v>3</v>
      </c>
      <c r="Q52" s="271" t="s">
        <v>262</v>
      </c>
      <c r="S52" s="320"/>
      <c r="T52" s="252" t="s">
        <v>86</v>
      </c>
      <c r="U52" s="267" t="s">
        <v>78</v>
      </c>
      <c r="V52" s="252">
        <v>2</v>
      </c>
      <c r="W52" s="268"/>
      <c r="X52" s="269"/>
      <c r="Y52" s="270">
        <v>3</v>
      </c>
      <c r="Z52" s="271">
        <v>1</v>
      </c>
      <c r="AA52" s="211"/>
    </row>
    <row r="53" spans="1:27" ht="16" customHeight="1">
      <c r="A53" s="320"/>
      <c r="B53" s="237" t="s">
        <v>187</v>
      </c>
      <c r="C53" s="238" t="s">
        <v>229</v>
      </c>
      <c r="D53" s="264">
        <v>2</v>
      </c>
      <c r="E53" s="233"/>
      <c r="F53" s="247"/>
      <c r="G53" s="266">
        <v>1</v>
      </c>
      <c r="H53" s="245" t="s">
        <v>262</v>
      </c>
      <c r="J53" s="325"/>
      <c r="K53" s="252" t="s">
        <v>352</v>
      </c>
      <c r="L53" s="267" t="s">
        <v>380</v>
      </c>
      <c r="M53" s="252">
        <v>2</v>
      </c>
      <c r="N53" s="268" t="s">
        <v>345</v>
      </c>
      <c r="O53" s="269"/>
      <c r="P53" s="270">
        <v>3</v>
      </c>
      <c r="Q53" s="271" t="s">
        <v>262</v>
      </c>
      <c r="S53" s="320"/>
      <c r="T53" s="252" t="s">
        <v>88</v>
      </c>
      <c r="U53" s="267" t="s">
        <v>89</v>
      </c>
      <c r="V53" s="252">
        <v>2</v>
      </c>
      <c r="W53" s="268"/>
      <c r="X53" s="269"/>
      <c r="Y53" s="270">
        <v>3</v>
      </c>
      <c r="Z53" s="271">
        <v>1</v>
      </c>
      <c r="AA53" s="211"/>
    </row>
    <row r="54" spans="1:27" ht="16" customHeight="1">
      <c r="A54" s="320"/>
      <c r="B54" s="237" t="s">
        <v>90</v>
      </c>
      <c r="C54" s="238" t="s">
        <v>479</v>
      </c>
      <c r="D54" s="264">
        <v>2</v>
      </c>
      <c r="E54" s="233" t="s">
        <v>345</v>
      </c>
      <c r="F54" s="247"/>
      <c r="G54" s="266">
        <v>3</v>
      </c>
      <c r="H54" s="245" t="s">
        <v>262</v>
      </c>
      <c r="J54" s="325"/>
      <c r="K54" s="252" t="s">
        <v>381</v>
      </c>
      <c r="L54" s="267" t="s">
        <v>382</v>
      </c>
      <c r="M54" s="252">
        <v>2</v>
      </c>
      <c r="N54" s="268" t="s">
        <v>345</v>
      </c>
      <c r="O54" s="269"/>
      <c r="P54" s="270">
        <v>3</v>
      </c>
      <c r="Q54" s="271" t="s">
        <v>262</v>
      </c>
      <c r="S54" s="320"/>
      <c r="T54" s="237" t="s">
        <v>165</v>
      </c>
      <c r="U54" s="238" t="s">
        <v>494</v>
      </c>
      <c r="V54" s="252">
        <v>2</v>
      </c>
      <c r="W54" s="268"/>
      <c r="X54" s="269"/>
      <c r="Y54" s="270">
        <v>3</v>
      </c>
      <c r="Z54" s="271">
        <v>1</v>
      </c>
      <c r="AA54" s="211"/>
    </row>
    <row r="55" spans="1:27" ht="16" customHeight="1">
      <c r="A55" s="320"/>
      <c r="B55" s="237" t="s">
        <v>93</v>
      </c>
      <c r="C55" s="238" t="s">
        <v>480</v>
      </c>
      <c r="D55" s="264">
        <v>2</v>
      </c>
      <c r="E55" s="233"/>
      <c r="F55" s="247"/>
      <c r="G55" s="266">
        <v>3</v>
      </c>
      <c r="H55" s="245" t="s">
        <v>262</v>
      </c>
      <c r="J55" s="325"/>
      <c r="K55" s="252" t="s">
        <v>383</v>
      </c>
      <c r="L55" s="267" t="s">
        <v>384</v>
      </c>
      <c r="M55" s="252">
        <v>2</v>
      </c>
      <c r="N55" s="268"/>
      <c r="O55" s="269"/>
      <c r="P55" s="270">
        <v>3</v>
      </c>
      <c r="Q55" s="271" t="s">
        <v>262</v>
      </c>
      <c r="S55" s="320"/>
      <c r="T55" s="252" t="s">
        <v>168</v>
      </c>
      <c r="U55" s="267" t="s">
        <v>169</v>
      </c>
      <c r="V55" s="252">
        <v>2</v>
      </c>
      <c r="W55" s="268"/>
      <c r="X55" s="269"/>
      <c r="Y55" s="270">
        <v>3</v>
      </c>
      <c r="Z55" s="271">
        <v>1</v>
      </c>
      <c r="AA55" s="211"/>
    </row>
    <row r="56" spans="1:27" ht="16" customHeight="1">
      <c r="A56" s="320"/>
      <c r="B56" s="237" t="s">
        <v>96</v>
      </c>
      <c r="C56" s="238" t="s">
        <v>97</v>
      </c>
      <c r="D56" s="264">
        <v>2</v>
      </c>
      <c r="E56" s="233" t="s">
        <v>345</v>
      </c>
      <c r="F56" s="247"/>
      <c r="G56" s="266">
        <v>3</v>
      </c>
      <c r="H56" s="245" t="s">
        <v>262</v>
      </c>
      <c r="J56" s="325"/>
      <c r="K56" s="252" t="s">
        <v>385</v>
      </c>
      <c r="L56" s="267" t="s">
        <v>386</v>
      </c>
      <c r="M56" s="252">
        <v>2</v>
      </c>
      <c r="N56" s="268"/>
      <c r="O56" s="269"/>
      <c r="P56" s="270">
        <v>3</v>
      </c>
      <c r="Q56" s="271" t="s">
        <v>262</v>
      </c>
      <c r="S56" s="320"/>
      <c r="T56" s="252" t="s">
        <v>171</v>
      </c>
      <c r="U56" s="267" t="s">
        <v>172</v>
      </c>
      <c r="V56" s="252">
        <v>2</v>
      </c>
      <c r="W56" s="268"/>
      <c r="X56" s="269"/>
      <c r="Y56" s="270">
        <v>3</v>
      </c>
      <c r="Z56" s="271">
        <v>1</v>
      </c>
      <c r="AA56" s="211"/>
    </row>
    <row r="57" spans="1:27" ht="16" customHeight="1">
      <c r="A57" s="320"/>
      <c r="B57" s="237" t="s">
        <v>122</v>
      </c>
      <c r="C57" s="238" t="s">
        <v>253</v>
      </c>
      <c r="D57" s="264">
        <v>2</v>
      </c>
      <c r="E57" s="233"/>
      <c r="F57" s="247"/>
      <c r="G57" s="266">
        <v>3</v>
      </c>
      <c r="H57" s="245" t="s">
        <v>262</v>
      </c>
      <c r="J57" s="325"/>
      <c r="K57" s="252" t="s">
        <v>353</v>
      </c>
      <c r="L57" s="267" t="s">
        <v>387</v>
      </c>
      <c r="M57" s="252">
        <v>2</v>
      </c>
      <c r="N57" s="268" t="s">
        <v>345</v>
      </c>
      <c r="O57" s="269"/>
      <c r="P57" s="270">
        <v>3</v>
      </c>
      <c r="Q57" s="271" t="s">
        <v>262</v>
      </c>
      <c r="S57" s="320"/>
      <c r="T57" s="252" t="s">
        <v>174</v>
      </c>
      <c r="U57" s="267" t="s">
        <v>175</v>
      </c>
      <c r="V57" s="252">
        <v>2</v>
      </c>
      <c r="W57" s="268"/>
      <c r="X57" s="269"/>
      <c r="Y57" s="270">
        <v>3</v>
      </c>
      <c r="Z57" s="271">
        <v>1</v>
      </c>
      <c r="AA57" s="211"/>
    </row>
    <row r="58" spans="1:27" ht="16" customHeight="1">
      <c r="A58" s="320"/>
      <c r="B58" s="237" t="s">
        <v>111</v>
      </c>
      <c r="C58" s="238" t="s">
        <v>112</v>
      </c>
      <c r="D58" s="264">
        <v>2</v>
      </c>
      <c r="E58" s="233" t="s">
        <v>345</v>
      </c>
      <c r="F58" s="247"/>
      <c r="G58" s="266">
        <v>2</v>
      </c>
      <c r="H58" s="245" t="s">
        <v>262</v>
      </c>
      <c r="J58" s="325"/>
      <c r="K58" s="252" t="s">
        <v>388</v>
      </c>
      <c r="L58" s="267" t="s">
        <v>389</v>
      </c>
      <c r="M58" s="252">
        <v>2</v>
      </c>
      <c r="N58" s="268" t="s">
        <v>345</v>
      </c>
      <c r="O58" s="269"/>
      <c r="P58" s="270">
        <v>3</v>
      </c>
      <c r="Q58" s="271" t="s">
        <v>262</v>
      </c>
      <c r="S58" s="320"/>
      <c r="T58" s="252" t="s">
        <v>177</v>
      </c>
      <c r="U58" s="267" t="s">
        <v>178</v>
      </c>
      <c r="V58" s="252">
        <v>2</v>
      </c>
      <c r="W58" s="268"/>
      <c r="X58" s="269"/>
      <c r="Y58" s="270">
        <v>3</v>
      </c>
      <c r="Z58" s="271">
        <v>1</v>
      </c>
      <c r="AA58" s="211"/>
    </row>
    <row r="59" spans="1:27" ht="16" customHeight="1">
      <c r="A59" s="320"/>
      <c r="B59" s="237" t="s">
        <v>108</v>
      </c>
      <c r="C59" s="238" t="s">
        <v>231</v>
      </c>
      <c r="D59" s="264">
        <v>2</v>
      </c>
      <c r="E59" s="233" t="s">
        <v>345</v>
      </c>
      <c r="F59" s="247"/>
      <c r="G59" s="266">
        <v>1</v>
      </c>
      <c r="H59" s="245" t="s">
        <v>262</v>
      </c>
      <c r="J59" s="325"/>
      <c r="K59" s="252" t="s">
        <v>390</v>
      </c>
      <c r="L59" s="267" t="s">
        <v>391</v>
      </c>
      <c r="M59" s="252">
        <v>2</v>
      </c>
      <c r="N59" s="268" t="s">
        <v>345</v>
      </c>
      <c r="O59" s="269"/>
      <c r="P59" s="270">
        <v>3</v>
      </c>
      <c r="Q59" s="271" t="s">
        <v>262</v>
      </c>
      <c r="S59" s="320"/>
      <c r="T59" s="252" t="s">
        <v>117</v>
      </c>
      <c r="U59" s="267" t="s">
        <v>118</v>
      </c>
      <c r="V59" s="252">
        <v>2</v>
      </c>
      <c r="W59" s="268"/>
      <c r="X59" s="269"/>
      <c r="Y59" s="270">
        <v>3</v>
      </c>
      <c r="Z59" s="271">
        <v>1</v>
      </c>
      <c r="AA59" s="211"/>
    </row>
    <row r="60" spans="1:27" ht="16" customHeight="1">
      <c r="A60" s="320"/>
      <c r="B60" s="237" t="s">
        <v>115</v>
      </c>
      <c r="C60" s="238" t="s">
        <v>116</v>
      </c>
      <c r="D60" s="264">
        <v>2</v>
      </c>
      <c r="E60" s="233" t="s">
        <v>345</v>
      </c>
      <c r="F60" s="247"/>
      <c r="G60" s="266">
        <v>5</v>
      </c>
      <c r="H60" s="245">
        <v>4</v>
      </c>
      <c r="J60" s="325"/>
      <c r="K60" s="252" t="s">
        <v>392</v>
      </c>
      <c r="L60" s="267" t="s">
        <v>393</v>
      </c>
      <c r="M60" s="252">
        <v>2</v>
      </c>
      <c r="N60" s="268" t="s">
        <v>345</v>
      </c>
      <c r="O60" s="269"/>
      <c r="P60" s="270">
        <v>3</v>
      </c>
      <c r="Q60" s="271" t="s">
        <v>262</v>
      </c>
      <c r="S60" s="320"/>
      <c r="T60" s="252" t="s">
        <v>144</v>
      </c>
      <c r="U60" s="267" t="s">
        <v>145</v>
      </c>
      <c r="V60" s="252">
        <v>2</v>
      </c>
      <c r="W60" s="268"/>
      <c r="X60" s="269"/>
      <c r="Y60" s="270">
        <v>3</v>
      </c>
      <c r="Z60" s="271">
        <v>1</v>
      </c>
    </row>
    <row r="61" spans="1:27" ht="16" customHeight="1">
      <c r="A61" s="320"/>
      <c r="B61" s="237" t="s">
        <v>150</v>
      </c>
      <c r="C61" s="238" t="s">
        <v>254</v>
      </c>
      <c r="D61" s="264">
        <v>2</v>
      </c>
      <c r="E61" s="233"/>
      <c r="F61" s="247"/>
      <c r="G61" s="266">
        <v>4</v>
      </c>
      <c r="H61" s="245" t="s">
        <v>262</v>
      </c>
      <c r="J61" s="325"/>
      <c r="K61" s="252" t="s">
        <v>394</v>
      </c>
      <c r="L61" s="267" t="s">
        <v>395</v>
      </c>
      <c r="M61" s="252">
        <v>2</v>
      </c>
      <c r="N61" s="268" t="s">
        <v>345</v>
      </c>
      <c r="O61" s="269"/>
      <c r="P61" s="270">
        <v>3</v>
      </c>
      <c r="Q61" s="271" t="s">
        <v>262</v>
      </c>
      <c r="S61" s="320"/>
      <c r="T61" s="252" t="s">
        <v>148</v>
      </c>
      <c r="U61" s="267" t="s">
        <v>149</v>
      </c>
      <c r="V61" s="252">
        <v>2</v>
      </c>
      <c r="W61" s="268"/>
      <c r="X61" s="269"/>
      <c r="Y61" s="270">
        <v>3</v>
      </c>
      <c r="Z61" s="271">
        <v>1</v>
      </c>
      <c r="AA61" s="211"/>
    </row>
    <row r="62" spans="1:27" ht="16" customHeight="1">
      <c r="A62" s="320"/>
      <c r="B62" s="237" t="s">
        <v>125</v>
      </c>
      <c r="C62" s="238" t="s">
        <v>126</v>
      </c>
      <c r="D62" s="264">
        <v>2</v>
      </c>
      <c r="E62" s="233" t="s">
        <v>346</v>
      </c>
      <c r="F62" s="247"/>
      <c r="G62" s="266">
        <v>4</v>
      </c>
      <c r="H62" s="245" t="s">
        <v>262</v>
      </c>
      <c r="J62" s="325"/>
      <c r="K62" s="252" t="s">
        <v>396</v>
      </c>
      <c r="L62" s="267" t="s">
        <v>397</v>
      </c>
      <c r="M62" s="252">
        <v>2</v>
      </c>
      <c r="N62" s="268" t="s">
        <v>345</v>
      </c>
      <c r="O62" s="269"/>
      <c r="P62" s="270">
        <v>3</v>
      </c>
      <c r="Q62" s="271" t="s">
        <v>262</v>
      </c>
      <c r="S62" s="320"/>
      <c r="T62" s="252" t="s">
        <v>151</v>
      </c>
      <c r="U62" s="267" t="s">
        <v>152</v>
      </c>
      <c r="V62" s="252">
        <v>2</v>
      </c>
      <c r="W62" s="268"/>
      <c r="X62" s="269"/>
      <c r="Y62" s="270">
        <v>3</v>
      </c>
      <c r="Z62" s="271">
        <v>1</v>
      </c>
      <c r="AA62" s="211"/>
    </row>
    <row r="63" spans="1:27" ht="16" customHeight="1">
      <c r="A63" s="320"/>
      <c r="B63" s="237" t="s">
        <v>129</v>
      </c>
      <c r="C63" s="238" t="s">
        <v>130</v>
      </c>
      <c r="D63" s="264">
        <v>2</v>
      </c>
      <c r="E63" s="233" t="s">
        <v>346</v>
      </c>
      <c r="F63" s="247"/>
      <c r="G63" s="266">
        <v>4</v>
      </c>
      <c r="H63" s="245" t="s">
        <v>262</v>
      </c>
      <c r="J63" s="325"/>
      <c r="K63" s="252" t="s">
        <v>354</v>
      </c>
      <c r="L63" s="267" t="s">
        <v>398</v>
      </c>
      <c r="M63" s="252">
        <v>1.5</v>
      </c>
      <c r="N63" s="268" t="s">
        <v>345</v>
      </c>
      <c r="O63" s="269"/>
      <c r="P63" s="270">
        <v>4</v>
      </c>
      <c r="Q63" s="271">
        <v>5</v>
      </c>
      <c r="S63" s="320"/>
      <c r="T63" s="252" t="s">
        <v>155</v>
      </c>
      <c r="U63" s="267" t="s">
        <v>156</v>
      </c>
      <c r="V63" s="252">
        <v>2</v>
      </c>
      <c r="W63" s="268"/>
      <c r="X63" s="269"/>
      <c r="Y63" s="270">
        <v>3</v>
      </c>
      <c r="Z63" s="271">
        <v>1</v>
      </c>
      <c r="AA63" s="211"/>
    </row>
    <row r="64" spans="1:27" ht="16" customHeight="1">
      <c r="A64" s="320"/>
      <c r="B64" s="237" t="s">
        <v>160</v>
      </c>
      <c r="C64" s="238" t="s">
        <v>481</v>
      </c>
      <c r="D64" s="264">
        <v>2</v>
      </c>
      <c r="E64" s="233"/>
      <c r="F64" s="247"/>
      <c r="G64" s="266">
        <v>5</v>
      </c>
      <c r="H64" s="245">
        <v>1</v>
      </c>
      <c r="J64" s="325"/>
      <c r="K64" s="252" t="s">
        <v>355</v>
      </c>
      <c r="L64" s="267" t="s">
        <v>399</v>
      </c>
      <c r="M64" s="252">
        <v>1.5</v>
      </c>
      <c r="N64" s="268" t="s">
        <v>345</v>
      </c>
      <c r="O64" s="269"/>
      <c r="P64" s="270">
        <v>4</v>
      </c>
      <c r="Q64" s="271">
        <v>5</v>
      </c>
      <c r="S64" s="320"/>
      <c r="T64" s="252" t="s">
        <v>158</v>
      </c>
      <c r="U64" s="267" t="s">
        <v>159</v>
      </c>
      <c r="V64" s="252">
        <v>2</v>
      </c>
      <c r="W64" s="268"/>
      <c r="X64" s="269"/>
      <c r="Y64" s="270">
        <v>3</v>
      </c>
      <c r="Z64" s="271">
        <v>1</v>
      </c>
    </row>
    <row r="65" spans="1:26" ht="16" customHeight="1">
      <c r="A65" s="320"/>
      <c r="B65" s="237" t="s">
        <v>153</v>
      </c>
      <c r="C65" s="238" t="s">
        <v>154</v>
      </c>
      <c r="D65" s="264">
        <v>2</v>
      </c>
      <c r="E65" s="233"/>
      <c r="F65" s="247"/>
      <c r="G65" s="266">
        <v>1</v>
      </c>
      <c r="H65" s="245" t="s">
        <v>262</v>
      </c>
      <c r="J65" s="325"/>
      <c r="K65" s="252" t="s">
        <v>400</v>
      </c>
      <c r="L65" s="267" t="s">
        <v>401</v>
      </c>
      <c r="M65" s="252">
        <v>1.5</v>
      </c>
      <c r="N65" s="268" t="s">
        <v>345</v>
      </c>
      <c r="O65" s="269"/>
      <c r="P65" s="270">
        <v>5</v>
      </c>
      <c r="Q65" s="271">
        <v>4</v>
      </c>
      <c r="S65" s="320"/>
      <c r="T65" s="252" t="s">
        <v>161</v>
      </c>
      <c r="U65" s="267" t="s">
        <v>162</v>
      </c>
      <c r="V65" s="252">
        <v>2</v>
      </c>
      <c r="W65" s="268"/>
      <c r="X65" s="269"/>
      <c r="Y65" s="270">
        <v>3</v>
      </c>
      <c r="Z65" s="271">
        <v>1</v>
      </c>
    </row>
    <row r="66" spans="1:26" ht="16" customHeight="1">
      <c r="A66" s="320"/>
      <c r="B66" s="237" t="s">
        <v>157</v>
      </c>
      <c r="C66" s="238" t="s">
        <v>482</v>
      </c>
      <c r="D66" s="264">
        <v>2</v>
      </c>
      <c r="E66" s="233"/>
      <c r="F66" s="247"/>
      <c r="G66" s="266">
        <v>1</v>
      </c>
      <c r="H66" s="245" t="s">
        <v>262</v>
      </c>
      <c r="J66" s="325"/>
      <c r="K66" s="252" t="s">
        <v>402</v>
      </c>
      <c r="L66" s="267" t="s">
        <v>403</v>
      </c>
      <c r="M66" s="252">
        <v>1.5</v>
      </c>
      <c r="N66" s="268" t="s">
        <v>345</v>
      </c>
      <c r="O66" s="269"/>
      <c r="P66" s="270">
        <v>5</v>
      </c>
      <c r="Q66" s="271">
        <v>4</v>
      </c>
      <c r="S66" s="320"/>
      <c r="T66" s="252" t="s">
        <v>91</v>
      </c>
      <c r="U66" s="267" t="s">
        <v>92</v>
      </c>
      <c r="V66" s="252">
        <v>2</v>
      </c>
      <c r="W66" s="268"/>
      <c r="X66" s="269"/>
      <c r="Y66" s="270">
        <v>3</v>
      </c>
      <c r="Z66" s="271">
        <v>1</v>
      </c>
    </row>
    <row r="67" spans="1:26" ht="16" customHeight="1">
      <c r="A67" s="320"/>
      <c r="B67" s="237" t="s">
        <v>163</v>
      </c>
      <c r="C67" s="238" t="s">
        <v>164</v>
      </c>
      <c r="D67" s="264">
        <v>2</v>
      </c>
      <c r="E67" s="233" t="s">
        <v>346</v>
      </c>
      <c r="F67" s="247"/>
      <c r="G67" s="266">
        <v>1</v>
      </c>
      <c r="H67" s="245">
        <v>5</v>
      </c>
      <c r="J67" s="325"/>
      <c r="K67" s="252" t="s">
        <v>356</v>
      </c>
      <c r="L67" s="267" t="s">
        <v>569</v>
      </c>
      <c r="M67" s="252">
        <v>1</v>
      </c>
      <c r="N67" s="268"/>
      <c r="O67" s="269"/>
      <c r="P67" s="270">
        <v>4</v>
      </c>
      <c r="Q67" s="271" t="s">
        <v>262</v>
      </c>
      <c r="S67" s="320"/>
      <c r="T67" s="252" t="s">
        <v>94</v>
      </c>
      <c r="U67" s="267" t="s">
        <v>95</v>
      </c>
      <c r="V67" s="252">
        <v>2</v>
      </c>
      <c r="W67" s="268"/>
      <c r="X67" s="269"/>
      <c r="Y67" s="270">
        <v>3</v>
      </c>
      <c r="Z67" s="271">
        <v>1</v>
      </c>
    </row>
    <row r="68" spans="1:26" ht="16" customHeight="1">
      <c r="A68" s="320"/>
      <c r="B68" s="237" t="s">
        <v>166</v>
      </c>
      <c r="C68" s="238" t="s">
        <v>167</v>
      </c>
      <c r="D68" s="264">
        <v>2</v>
      </c>
      <c r="E68" s="233" t="s">
        <v>346</v>
      </c>
      <c r="F68" s="247"/>
      <c r="G68" s="266">
        <v>1</v>
      </c>
      <c r="H68" s="245">
        <v>5</v>
      </c>
      <c r="J68" s="325"/>
      <c r="K68" s="252" t="s">
        <v>404</v>
      </c>
      <c r="L68" s="267" t="s">
        <v>405</v>
      </c>
      <c r="M68" s="252">
        <v>2</v>
      </c>
      <c r="N68" s="268" t="s">
        <v>345</v>
      </c>
      <c r="O68" s="269"/>
      <c r="P68" s="270">
        <v>3</v>
      </c>
      <c r="Q68" s="271" t="s">
        <v>262</v>
      </c>
      <c r="S68" s="320"/>
      <c r="T68" s="252" t="s">
        <v>98</v>
      </c>
      <c r="U68" s="267" t="s">
        <v>99</v>
      </c>
      <c r="V68" s="252">
        <v>2</v>
      </c>
      <c r="W68" s="268"/>
      <c r="X68" s="269"/>
      <c r="Y68" s="270">
        <v>3</v>
      </c>
      <c r="Z68" s="271">
        <v>1</v>
      </c>
    </row>
    <row r="69" spans="1:26" ht="16" customHeight="1">
      <c r="A69" s="320"/>
      <c r="B69" s="237" t="s">
        <v>137</v>
      </c>
      <c r="C69" s="238" t="s">
        <v>138</v>
      </c>
      <c r="D69" s="264">
        <v>2</v>
      </c>
      <c r="E69" s="233"/>
      <c r="F69" s="247"/>
      <c r="G69" s="266">
        <v>2</v>
      </c>
      <c r="H69" s="245" t="s">
        <v>262</v>
      </c>
      <c r="J69" s="325"/>
      <c r="K69" s="252" t="s">
        <v>357</v>
      </c>
      <c r="L69" s="267" t="s">
        <v>406</v>
      </c>
      <c r="M69" s="252">
        <v>2</v>
      </c>
      <c r="N69" s="268"/>
      <c r="O69" s="269"/>
      <c r="P69" s="270">
        <v>3</v>
      </c>
      <c r="Q69" s="271" t="s">
        <v>262</v>
      </c>
      <c r="S69" s="320"/>
      <c r="T69" s="252" t="s">
        <v>102</v>
      </c>
      <c r="U69" s="267" t="s">
        <v>103</v>
      </c>
      <c r="V69" s="252">
        <v>2</v>
      </c>
      <c r="W69" s="268"/>
      <c r="X69" s="269"/>
      <c r="Y69" s="270">
        <v>3</v>
      </c>
      <c r="Z69" s="271">
        <v>1</v>
      </c>
    </row>
    <row r="70" spans="1:26" ht="16" customHeight="1">
      <c r="A70" s="320"/>
      <c r="B70" s="237" t="s">
        <v>142</v>
      </c>
      <c r="C70" s="238" t="s">
        <v>143</v>
      </c>
      <c r="D70" s="264">
        <v>2</v>
      </c>
      <c r="E70" s="233" t="s">
        <v>346</v>
      </c>
      <c r="F70" s="247"/>
      <c r="G70" s="266">
        <v>3</v>
      </c>
      <c r="H70" s="245" t="s">
        <v>262</v>
      </c>
      <c r="J70" s="325"/>
      <c r="K70" s="252" t="s">
        <v>358</v>
      </c>
      <c r="L70" s="267" t="s">
        <v>570</v>
      </c>
      <c r="M70" s="252">
        <v>2</v>
      </c>
      <c r="N70" s="268"/>
      <c r="O70" s="269"/>
      <c r="P70" s="270">
        <v>3</v>
      </c>
      <c r="Q70" s="271" t="s">
        <v>262</v>
      </c>
      <c r="S70" s="320"/>
      <c r="T70" s="252" t="s">
        <v>106</v>
      </c>
      <c r="U70" s="267" t="s">
        <v>107</v>
      </c>
      <c r="V70" s="252">
        <v>2</v>
      </c>
      <c r="W70" s="268"/>
      <c r="X70" s="269"/>
      <c r="Y70" s="270">
        <v>3</v>
      </c>
      <c r="Z70" s="271">
        <v>1</v>
      </c>
    </row>
    <row r="71" spans="1:26" ht="16" customHeight="1">
      <c r="A71" s="320"/>
      <c r="B71" s="237" t="s">
        <v>146</v>
      </c>
      <c r="C71" s="238" t="s">
        <v>147</v>
      </c>
      <c r="D71" s="264">
        <v>2</v>
      </c>
      <c r="E71" s="233"/>
      <c r="F71" s="247"/>
      <c r="G71" s="266">
        <v>1</v>
      </c>
      <c r="H71" s="245" t="s">
        <v>262</v>
      </c>
      <c r="J71" s="325"/>
      <c r="K71" s="252" t="s">
        <v>359</v>
      </c>
      <c r="L71" s="267" t="s">
        <v>407</v>
      </c>
      <c r="M71" s="252">
        <v>2</v>
      </c>
      <c r="N71" s="268"/>
      <c r="O71" s="269"/>
      <c r="P71" s="270">
        <v>3</v>
      </c>
      <c r="Q71" s="271" t="s">
        <v>262</v>
      </c>
      <c r="S71" s="320"/>
      <c r="T71" s="252" t="s">
        <v>109</v>
      </c>
      <c r="U71" s="267" t="s">
        <v>110</v>
      </c>
      <c r="V71" s="252">
        <v>2</v>
      </c>
      <c r="W71" s="268"/>
      <c r="X71" s="269"/>
      <c r="Y71" s="270">
        <v>3</v>
      </c>
      <c r="Z71" s="271">
        <v>1</v>
      </c>
    </row>
    <row r="72" spans="1:26" ht="16" customHeight="1">
      <c r="A72" s="320"/>
      <c r="B72" s="237" t="s">
        <v>170</v>
      </c>
      <c r="C72" s="238" t="s">
        <v>232</v>
      </c>
      <c r="D72" s="264">
        <v>1</v>
      </c>
      <c r="E72" s="233" t="s">
        <v>346</v>
      </c>
      <c r="F72" s="247"/>
      <c r="G72" s="266">
        <v>1</v>
      </c>
      <c r="H72" s="245">
        <v>4</v>
      </c>
      <c r="J72" s="325"/>
      <c r="K72" s="252" t="s">
        <v>360</v>
      </c>
      <c r="L72" s="267" t="s">
        <v>408</v>
      </c>
      <c r="M72" s="252">
        <v>2</v>
      </c>
      <c r="N72" s="268"/>
      <c r="O72" s="269"/>
      <c r="P72" s="270">
        <v>3</v>
      </c>
      <c r="Q72" s="271" t="s">
        <v>262</v>
      </c>
      <c r="S72" s="320"/>
      <c r="T72" s="252" t="s">
        <v>113</v>
      </c>
      <c r="U72" s="267" t="s">
        <v>114</v>
      </c>
      <c r="V72" s="252">
        <v>2</v>
      </c>
      <c r="W72" s="268"/>
      <c r="X72" s="269"/>
      <c r="Y72" s="270">
        <v>3</v>
      </c>
      <c r="Z72" s="271">
        <v>1</v>
      </c>
    </row>
    <row r="73" spans="1:26" ht="16" customHeight="1">
      <c r="A73" s="320"/>
      <c r="B73" s="237" t="s">
        <v>173</v>
      </c>
      <c r="C73" s="238" t="s">
        <v>243</v>
      </c>
      <c r="D73" s="264">
        <v>1</v>
      </c>
      <c r="E73" s="233"/>
      <c r="F73" s="247"/>
      <c r="G73" s="266">
        <v>1</v>
      </c>
      <c r="H73" s="245">
        <v>4</v>
      </c>
      <c r="J73" s="325"/>
      <c r="K73" s="252" t="s">
        <v>361</v>
      </c>
      <c r="L73" s="267" t="s">
        <v>409</v>
      </c>
      <c r="M73" s="252">
        <v>2</v>
      </c>
      <c r="N73" s="268"/>
      <c r="O73" s="269"/>
      <c r="P73" s="270">
        <v>3</v>
      </c>
      <c r="Q73" s="271" t="s">
        <v>262</v>
      </c>
      <c r="S73" s="320"/>
      <c r="T73" s="252" t="s">
        <v>181</v>
      </c>
      <c r="U73" s="267" t="s">
        <v>182</v>
      </c>
      <c r="V73" s="252">
        <v>2</v>
      </c>
      <c r="W73" s="268"/>
      <c r="X73" s="269"/>
      <c r="Y73" s="270">
        <v>3</v>
      </c>
      <c r="Z73" s="271">
        <v>1</v>
      </c>
    </row>
    <row r="74" spans="1:26" ht="16" customHeight="1">
      <c r="A74" s="320"/>
      <c r="B74" s="237" t="s">
        <v>176</v>
      </c>
      <c r="C74" s="238" t="s">
        <v>233</v>
      </c>
      <c r="D74" s="264">
        <v>2</v>
      </c>
      <c r="E74" s="233"/>
      <c r="F74" s="247"/>
      <c r="G74" s="266">
        <v>1</v>
      </c>
      <c r="H74" s="245">
        <v>4</v>
      </c>
      <c r="J74" s="325"/>
      <c r="K74" s="252" t="s">
        <v>410</v>
      </c>
      <c r="L74" s="267" t="s">
        <v>411</v>
      </c>
      <c r="M74" s="252">
        <v>2</v>
      </c>
      <c r="N74" s="268" t="s">
        <v>345</v>
      </c>
      <c r="O74" s="269"/>
      <c r="P74" s="270">
        <v>3</v>
      </c>
      <c r="Q74" s="271" t="s">
        <v>262</v>
      </c>
      <c r="S74" s="320"/>
      <c r="T74" s="252" t="s">
        <v>185</v>
      </c>
      <c r="U74" s="267" t="s">
        <v>186</v>
      </c>
      <c r="V74" s="252">
        <v>2</v>
      </c>
      <c r="W74" s="268"/>
      <c r="X74" s="269"/>
      <c r="Y74" s="270">
        <v>3</v>
      </c>
      <c r="Z74" s="271">
        <v>1</v>
      </c>
    </row>
    <row r="75" spans="1:26" ht="16" customHeight="1">
      <c r="A75" s="320"/>
      <c r="B75" s="237" t="s">
        <v>179</v>
      </c>
      <c r="C75" s="238" t="s">
        <v>180</v>
      </c>
      <c r="D75" s="264">
        <v>1</v>
      </c>
      <c r="E75" s="233"/>
      <c r="F75" s="247"/>
      <c r="G75" s="266">
        <v>1</v>
      </c>
      <c r="H75" s="245">
        <v>4</v>
      </c>
      <c r="J75" s="325"/>
      <c r="K75" s="252" t="s">
        <v>362</v>
      </c>
      <c r="L75" s="267" t="s">
        <v>571</v>
      </c>
      <c r="M75" s="252">
        <v>2</v>
      </c>
      <c r="N75" s="268"/>
      <c r="O75" s="269"/>
      <c r="P75" s="270">
        <v>3</v>
      </c>
      <c r="Q75" s="271" t="s">
        <v>262</v>
      </c>
      <c r="S75" s="320"/>
      <c r="T75" s="252" t="s">
        <v>188</v>
      </c>
      <c r="U75" s="267" t="s">
        <v>189</v>
      </c>
      <c r="V75" s="252">
        <v>2</v>
      </c>
      <c r="W75" s="268"/>
      <c r="X75" s="269"/>
      <c r="Y75" s="270">
        <v>3</v>
      </c>
      <c r="Z75" s="271">
        <v>1</v>
      </c>
    </row>
    <row r="76" spans="1:26" ht="16" customHeight="1">
      <c r="A76" s="320"/>
      <c r="B76" s="237" t="s">
        <v>194</v>
      </c>
      <c r="C76" s="238" t="s">
        <v>483</v>
      </c>
      <c r="D76" s="264">
        <v>2</v>
      </c>
      <c r="E76" s="233"/>
      <c r="F76" s="247"/>
      <c r="G76" s="266">
        <v>1</v>
      </c>
      <c r="H76" s="245" t="s">
        <v>262</v>
      </c>
      <c r="J76" s="325"/>
      <c r="K76" s="252" t="s">
        <v>363</v>
      </c>
      <c r="L76" s="267" t="s">
        <v>572</v>
      </c>
      <c r="M76" s="252">
        <v>2</v>
      </c>
      <c r="N76" s="268"/>
      <c r="O76" s="269"/>
      <c r="P76" s="270">
        <v>3</v>
      </c>
      <c r="Q76" s="271" t="s">
        <v>262</v>
      </c>
      <c r="S76" s="320"/>
      <c r="T76" s="252" t="s">
        <v>191</v>
      </c>
      <c r="U76" s="267" t="s">
        <v>192</v>
      </c>
      <c r="V76" s="252">
        <v>2</v>
      </c>
      <c r="W76" s="268"/>
      <c r="X76" s="269"/>
      <c r="Y76" s="270">
        <v>3</v>
      </c>
      <c r="Z76" s="271">
        <v>1</v>
      </c>
    </row>
    <row r="77" spans="1:26" ht="16" customHeight="1">
      <c r="A77" s="320"/>
      <c r="B77" s="237" t="s">
        <v>195</v>
      </c>
      <c r="C77" s="238" t="s">
        <v>484</v>
      </c>
      <c r="D77" s="264">
        <v>2</v>
      </c>
      <c r="E77" s="233"/>
      <c r="F77" s="247"/>
      <c r="G77" s="266">
        <v>1</v>
      </c>
      <c r="H77" s="245" t="s">
        <v>262</v>
      </c>
      <c r="J77" s="325"/>
      <c r="K77" s="252" t="s">
        <v>412</v>
      </c>
      <c r="L77" s="267" t="s">
        <v>139</v>
      </c>
      <c r="M77" s="252">
        <v>2</v>
      </c>
      <c r="N77" s="268" t="s">
        <v>345</v>
      </c>
      <c r="O77" s="269"/>
      <c r="P77" s="270">
        <v>3</v>
      </c>
      <c r="Q77" s="271" t="s">
        <v>262</v>
      </c>
      <c r="S77" s="320"/>
      <c r="T77" s="252" t="s">
        <v>120</v>
      </c>
      <c r="U77" s="267" t="s">
        <v>121</v>
      </c>
      <c r="V77" s="252">
        <v>2</v>
      </c>
      <c r="W77" s="268"/>
      <c r="X77" s="269"/>
      <c r="Y77" s="270">
        <v>3</v>
      </c>
      <c r="Z77" s="271">
        <v>1</v>
      </c>
    </row>
    <row r="78" spans="1:26" ht="16" customHeight="1" thickBot="1">
      <c r="A78" s="320"/>
      <c r="B78" s="237" t="s">
        <v>201</v>
      </c>
      <c r="C78" s="238" t="s">
        <v>485</v>
      </c>
      <c r="D78" s="264">
        <v>3</v>
      </c>
      <c r="E78" s="233" t="s">
        <v>345</v>
      </c>
      <c r="F78" s="247"/>
      <c r="G78" s="266" t="s">
        <v>262</v>
      </c>
      <c r="H78" s="245" t="s">
        <v>263</v>
      </c>
      <c r="J78" s="325"/>
      <c r="K78" s="252" t="s">
        <v>364</v>
      </c>
      <c r="L78" s="267" t="s">
        <v>413</v>
      </c>
      <c r="M78" s="252">
        <v>2</v>
      </c>
      <c r="N78" s="268"/>
      <c r="O78" s="269"/>
      <c r="P78" s="270">
        <v>3</v>
      </c>
      <c r="Q78" s="271" t="s">
        <v>262</v>
      </c>
      <c r="S78" s="321"/>
      <c r="T78" s="252" t="s">
        <v>123</v>
      </c>
      <c r="U78" s="267" t="s">
        <v>124</v>
      </c>
      <c r="V78" s="252">
        <v>2</v>
      </c>
      <c r="W78" s="268"/>
      <c r="X78" s="297"/>
      <c r="Y78" s="270">
        <v>3</v>
      </c>
      <c r="Z78" s="271">
        <v>1</v>
      </c>
    </row>
    <row r="79" spans="1:26" ht="16" customHeight="1" thickTop="1">
      <c r="A79" s="320"/>
      <c r="B79" s="237" t="s">
        <v>202</v>
      </c>
      <c r="C79" s="238" t="s">
        <v>486</v>
      </c>
      <c r="D79" s="264">
        <v>3</v>
      </c>
      <c r="E79" s="233" t="s">
        <v>345</v>
      </c>
      <c r="F79" s="247"/>
      <c r="G79" s="266" t="s">
        <v>262</v>
      </c>
      <c r="H79" s="245" t="s">
        <v>263</v>
      </c>
      <c r="J79" s="325"/>
      <c r="K79" s="252" t="s">
        <v>414</v>
      </c>
      <c r="L79" s="267" t="s">
        <v>573</v>
      </c>
      <c r="M79" s="252">
        <v>2</v>
      </c>
      <c r="N79" s="268"/>
      <c r="O79" s="269"/>
      <c r="P79" s="270">
        <v>3</v>
      </c>
      <c r="Q79" s="271" t="s">
        <v>262</v>
      </c>
      <c r="T79" s="298"/>
    </row>
    <row r="80" spans="1:26" ht="16" customHeight="1">
      <c r="A80" s="320"/>
      <c r="B80" s="237" t="s">
        <v>203</v>
      </c>
      <c r="C80" s="238" t="s">
        <v>487</v>
      </c>
      <c r="D80" s="264">
        <v>3</v>
      </c>
      <c r="E80" s="233"/>
      <c r="F80" s="247"/>
      <c r="G80" s="299"/>
      <c r="H80" s="300"/>
      <c r="J80" s="325"/>
      <c r="K80" s="252" t="s">
        <v>415</v>
      </c>
      <c r="L80" s="267" t="s">
        <v>416</v>
      </c>
      <c r="M80" s="252">
        <v>2</v>
      </c>
      <c r="N80" s="268"/>
      <c r="O80" s="269"/>
      <c r="P80" s="270">
        <v>3</v>
      </c>
      <c r="Q80" s="271" t="s">
        <v>262</v>
      </c>
      <c r="S80" s="206" t="s">
        <v>306</v>
      </c>
      <c r="T80" s="301"/>
      <c r="U80" s="301"/>
      <c r="V80" s="301"/>
      <c r="W80" s="301"/>
      <c r="X80" s="301"/>
      <c r="Y80" s="301"/>
      <c r="Z80" s="301"/>
    </row>
    <row r="81" spans="1:26" ht="16" customHeight="1" thickBot="1">
      <c r="A81" s="320"/>
      <c r="B81" s="237" t="s">
        <v>204</v>
      </c>
      <c r="C81" s="238" t="s">
        <v>488</v>
      </c>
      <c r="D81" s="264">
        <v>3</v>
      </c>
      <c r="E81" s="233"/>
      <c r="F81" s="247"/>
      <c r="G81" s="299"/>
      <c r="H81" s="300"/>
      <c r="J81" s="325"/>
      <c r="K81" s="252" t="s">
        <v>417</v>
      </c>
      <c r="L81" s="267" t="s">
        <v>418</v>
      </c>
      <c r="M81" s="252">
        <v>2</v>
      </c>
      <c r="N81" s="268"/>
      <c r="O81" s="269"/>
      <c r="P81" s="270">
        <v>3</v>
      </c>
      <c r="Q81" s="271" t="s">
        <v>262</v>
      </c>
      <c r="S81" s="302" t="s">
        <v>307</v>
      </c>
      <c r="T81" s="227"/>
      <c r="U81" s="227"/>
      <c r="V81" s="303" t="s">
        <v>443</v>
      </c>
      <c r="W81" s="304"/>
      <c r="X81" s="305" t="s">
        <v>452</v>
      </c>
      <c r="Y81" s="228"/>
      <c r="Z81" s="227"/>
    </row>
    <row r="82" spans="1:26" ht="16" customHeight="1" thickTop="1">
      <c r="A82" s="320"/>
      <c r="B82" s="237" t="s">
        <v>199</v>
      </c>
      <c r="C82" s="238" t="s">
        <v>489</v>
      </c>
      <c r="D82" s="264">
        <v>1</v>
      </c>
      <c r="E82" s="233"/>
      <c r="F82" s="247"/>
      <c r="G82" s="266">
        <v>3</v>
      </c>
      <c r="H82" s="245" t="s">
        <v>262</v>
      </c>
      <c r="J82" s="325"/>
      <c r="K82" s="252" t="s">
        <v>419</v>
      </c>
      <c r="L82" s="267" t="s">
        <v>420</v>
      </c>
      <c r="M82" s="252">
        <v>2</v>
      </c>
      <c r="N82" s="268"/>
      <c r="O82" s="269"/>
      <c r="P82" s="270">
        <v>3</v>
      </c>
      <c r="Q82" s="271" t="s">
        <v>262</v>
      </c>
      <c r="S82" s="319" t="s">
        <v>3</v>
      </c>
      <c r="T82" s="252"/>
      <c r="U82" s="306"/>
      <c r="V82" s="307">
        <v>2</v>
      </c>
      <c r="W82" s="308"/>
      <c r="X82" s="234"/>
      <c r="Y82" s="309">
        <v>3</v>
      </c>
      <c r="Z82" s="310">
        <v>1</v>
      </c>
    </row>
    <row r="83" spans="1:26" ht="16" customHeight="1">
      <c r="A83" s="320"/>
      <c r="B83" s="237" t="s">
        <v>200</v>
      </c>
      <c r="C83" s="238" t="s">
        <v>490</v>
      </c>
      <c r="D83" s="264">
        <v>1</v>
      </c>
      <c r="E83" s="233"/>
      <c r="F83" s="247"/>
      <c r="G83" s="266">
        <v>3</v>
      </c>
      <c r="H83" s="245" t="s">
        <v>262</v>
      </c>
      <c r="J83" s="325"/>
      <c r="K83" s="252" t="s">
        <v>421</v>
      </c>
      <c r="L83" s="267" t="s">
        <v>422</v>
      </c>
      <c r="M83" s="252">
        <v>2</v>
      </c>
      <c r="N83" s="268"/>
      <c r="O83" s="269"/>
      <c r="P83" s="270">
        <v>3</v>
      </c>
      <c r="Q83" s="271" t="s">
        <v>262</v>
      </c>
      <c r="S83" s="320"/>
      <c r="T83" s="252"/>
      <c r="U83" s="306"/>
      <c r="V83" s="269">
        <v>2</v>
      </c>
      <c r="W83" s="308"/>
      <c r="X83" s="311"/>
      <c r="Y83" s="271">
        <v>3</v>
      </c>
      <c r="Z83" s="312">
        <v>1</v>
      </c>
    </row>
    <row r="84" spans="1:26" ht="16" customHeight="1">
      <c r="A84" s="320"/>
      <c r="B84" s="237" t="s">
        <v>133</v>
      </c>
      <c r="C84" s="238" t="s">
        <v>134</v>
      </c>
      <c r="D84" s="264">
        <v>2</v>
      </c>
      <c r="E84" s="233" t="s">
        <v>346</v>
      </c>
      <c r="F84" s="247"/>
      <c r="G84" s="266">
        <v>4</v>
      </c>
      <c r="H84" s="245" t="s">
        <v>262</v>
      </c>
      <c r="J84" s="325"/>
      <c r="K84" s="252" t="s">
        <v>423</v>
      </c>
      <c r="L84" s="267" t="s">
        <v>424</v>
      </c>
      <c r="M84" s="252">
        <v>2</v>
      </c>
      <c r="N84" s="268"/>
      <c r="O84" s="269"/>
      <c r="P84" s="270">
        <v>3</v>
      </c>
      <c r="Q84" s="271" t="s">
        <v>262</v>
      </c>
      <c r="S84" s="320"/>
      <c r="T84" s="252"/>
      <c r="U84" s="306"/>
      <c r="V84" s="269">
        <v>2</v>
      </c>
      <c r="W84" s="308"/>
      <c r="X84" s="311"/>
      <c r="Y84" s="271">
        <v>3</v>
      </c>
      <c r="Z84" s="312">
        <v>1</v>
      </c>
    </row>
    <row r="85" spans="1:26" ht="16" customHeight="1">
      <c r="A85" s="320"/>
      <c r="B85" s="237" t="s">
        <v>183</v>
      </c>
      <c r="C85" s="238" t="s">
        <v>184</v>
      </c>
      <c r="D85" s="264">
        <v>2</v>
      </c>
      <c r="E85" s="233"/>
      <c r="F85" s="247"/>
      <c r="G85" s="266">
        <v>1</v>
      </c>
      <c r="H85" s="245">
        <v>4</v>
      </c>
      <c r="J85" s="325"/>
      <c r="K85" s="252" t="s">
        <v>425</v>
      </c>
      <c r="L85" s="267" t="s">
        <v>426</v>
      </c>
      <c r="M85" s="252">
        <v>2</v>
      </c>
      <c r="N85" s="268"/>
      <c r="O85" s="269"/>
      <c r="P85" s="270">
        <v>3</v>
      </c>
      <c r="Q85" s="271" t="s">
        <v>262</v>
      </c>
      <c r="S85" s="320"/>
      <c r="T85" s="252"/>
      <c r="U85" s="306"/>
      <c r="V85" s="269"/>
      <c r="W85" s="308"/>
      <c r="X85" s="311"/>
      <c r="Y85" s="271"/>
      <c r="Z85" s="312"/>
    </row>
    <row r="86" spans="1:26" ht="16" customHeight="1">
      <c r="A86" s="320"/>
      <c r="B86" s="237" t="s">
        <v>190</v>
      </c>
      <c r="C86" s="238" t="s">
        <v>491</v>
      </c>
      <c r="D86" s="264">
        <v>2</v>
      </c>
      <c r="E86" s="233"/>
      <c r="F86" s="247"/>
      <c r="G86" s="266">
        <v>1</v>
      </c>
      <c r="H86" s="245" t="s">
        <v>262</v>
      </c>
      <c r="J86" s="325"/>
      <c r="K86" s="252" t="s">
        <v>427</v>
      </c>
      <c r="L86" s="267" t="s">
        <v>574</v>
      </c>
      <c r="M86" s="252">
        <v>2</v>
      </c>
      <c r="N86" s="268"/>
      <c r="O86" s="269"/>
      <c r="P86" s="270">
        <v>3</v>
      </c>
      <c r="Q86" s="271" t="s">
        <v>262</v>
      </c>
      <c r="S86" s="320"/>
      <c r="T86" s="252"/>
      <c r="U86" s="306"/>
      <c r="V86" s="269"/>
      <c r="W86" s="308"/>
      <c r="X86" s="311"/>
      <c r="Y86" s="271"/>
      <c r="Z86" s="312"/>
    </row>
    <row r="87" spans="1:26" ht="16" customHeight="1">
      <c r="A87" s="320"/>
      <c r="B87" s="237" t="s">
        <v>196</v>
      </c>
      <c r="C87" s="238" t="s">
        <v>492</v>
      </c>
      <c r="D87" s="264">
        <v>2</v>
      </c>
      <c r="E87" s="233"/>
      <c r="F87" s="247"/>
      <c r="G87" s="266">
        <v>1</v>
      </c>
      <c r="H87" s="245" t="s">
        <v>262</v>
      </c>
      <c r="J87" s="325"/>
      <c r="K87" s="252" t="s">
        <v>365</v>
      </c>
      <c r="L87" s="267" t="s">
        <v>428</v>
      </c>
      <c r="M87" s="252">
        <v>2</v>
      </c>
      <c r="N87" s="268"/>
      <c r="O87" s="269"/>
      <c r="P87" s="270">
        <v>3</v>
      </c>
      <c r="Q87" s="271" t="s">
        <v>262</v>
      </c>
      <c r="S87" s="320"/>
      <c r="T87" s="252"/>
      <c r="U87" s="306"/>
      <c r="V87" s="269"/>
      <c r="W87" s="308"/>
      <c r="X87" s="311"/>
      <c r="Y87" s="271"/>
      <c r="Z87" s="312"/>
    </row>
    <row r="88" spans="1:26" ht="16" customHeight="1">
      <c r="A88" s="320"/>
      <c r="B88" s="237" t="s">
        <v>197</v>
      </c>
      <c r="C88" s="238" t="s">
        <v>493</v>
      </c>
      <c r="D88" s="264">
        <v>2</v>
      </c>
      <c r="E88" s="233"/>
      <c r="F88" s="247"/>
      <c r="G88" s="266">
        <v>1</v>
      </c>
      <c r="H88" s="245" t="s">
        <v>262</v>
      </c>
      <c r="J88" s="325"/>
      <c r="K88" s="252" t="s">
        <v>429</v>
      </c>
      <c r="L88" s="267" t="s">
        <v>575</v>
      </c>
      <c r="M88" s="252">
        <v>2</v>
      </c>
      <c r="N88" s="268"/>
      <c r="O88" s="269"/>
      <c r="P88" s="270">
        <v>3</v>
      </c>
      <c r="Q88" s="271" t="s">
        <v>262</v>
      </c>
      <c r="S88" s="320"/>
      <c r="T88" s="252"/>
      <c r="U88" s="306"/>
      <c r="V88" s="269"/>
      <c r="W88" s="308"/>
      <c r="X88" s="311"/>
      <c r="Y88" s="271"/>
      <c r="Z88" s="312"/>
    </row>
    <row r="89" spans="1:26" ht="16" customHeight="1" thickBot="1">
      <c r="A89" s="320"/>
      <c r="B89" s="237" t="s">
        <v>193</v>
      </c>
      <c r="C89" s="238" t="s">
        <v>236</v>
      </c>
      <c r="D89" s="264">
        <v>2</v>
      </c>
      <c r="E89" s="233"/>
      <c r="F89" s="247"/>
      <c r="G89" s="266">
        <v>1</v>
      </c>
      <c r="H89" s="245" t="s">
        <v>262</v>
      </c>
      <c r="J89" s="325"/>
      <c r="K89" s="252" t="s">
        <v>366</v>
      </c>
      <c r="L89" s="267" t="s">
        <v>576</v>
      </c>
      <c r="M89" s="252">
        <v>2</v>
      </c>
      <c r="N89" s="268"/>
      <c r="O89" s="269"/>
      <c r="P89" s="270">
        <v>3</v>
      </c>
      <c r="Q89" s="271" t="s">
        <v>262</v>
      </c>
      <c r="S89" s="321"/>
      <c r="T89" s="252"/>
      <c r="U89" s="306"/>
      <c r="V89" s="297"/>
      <c r="W89" s="308"/>
      <c r="X89" s="313"/>
      <c r="Y89" s="314"/>
      <c r="Z89" s="315"/>
    </row>
    <row r="90" spans="1:26" ht="16" customHeight="1" thickTop="1" thickBot="1">
      <c r="A90" s="321"/>
      <c r="B90" s="237" t="s">
        <v>198</v>
      </c>
      <c r="C90" s="238" t="s">
        <v>237</v>
      </c>
      <c r="D90" s="264">
        <v>2</v>
      </c>
      <c r="E90" s="233"/>
      <c r="F90" s="257"/>
      <c r="G90" s="266">
        <v>1</v>
      </c>
      <c r="H90" s="245" t="s">
        <v>262</v>
      </c>
      <c r="J90" s="325"/>
      <c r="K90" s="252" t="s">
        <v>367</v>
      </c>
      <c r="L90" s="267" t="s">
        <v>577</v>
      </c>
      <c r="M90" s="252">
        <v>2</v>
      </c>
      <c r="N90" s="268"/>
      <c r="O90" s="269"/>
      <c r="P90" s="270">
        <v>3</v>
      </c>
      <c r="Q90" s="271" t="s">
        <v>262</v>
      </c>
    </row>
    <row r="91" spans="1:26" ht="16" customHeight="1" thickTop="1">
      <c r="J91" s="325"/>
      <c r="K91" s="252" t="s">
        <v>368</v>
      </c>
      <c r="L91" s="267" t="s">
        <v>578</v>
      </c>
      <c r="M91" s="252">
        <v>2</v>
      </c>
      <c r="N91" s="268"/>
      <c r="O91" s="269"/>
      <c r="P91" s="270">
        <v>3</v>
      </c>
      <c r="Q91" s="271" t="s">
        <v>262</v>
      </c>
      <c r="S91" s="206" t="s">
        <v>374</v>
      </c>
      <c r="T91" s="209"/>
      <c r="U91" s="209"/>
      <c r="V91" s="209"/>
      <c r="W91" s="209"/>
      <c r="X91" s="209"/>
      <c r="Y91" s="209"/>
      <c r="Z91" s="209"/>
    </row>
    <row r="92" spans="1:26" ht="16" customHeight="1" thickBot="1">
      <c r="A92" s="316" t="s">
        <v>451</v>
      </c>
      <c r="J92" s="325"/>
      <c r="K92" s="252" t="s">
        <v>369</v>
      </c>
      <c r="L92" s="267" t="s">
        <v>579</v>
      </c>
      <c r="M92" s="252">
        <v>2</v>
      </c>
      <c r="N92" s="268"/>
      <c r="O92" s="269"/>
      <c r="P92" s="270">
        <v>3</v>
      </c>
      <c r="Q92" s="271" t="s">
        <v>262</v>
      </c>
      <c r="S92" s="302" t="s">
        <v>308</v>
      </c>
      <c r="T92" s="227"/>
      <c r="U92" s="227"/>
      <c r="V92" s="303" t="s">
        <v>443</v>
      </c>
      <c r="W92" s="304"/>
      <c r="X92" s="305" t="s">
        <v>452</v>
      </c>
      <c r="Y92" s="228"/>
      <c r="Z92" s="227"/>
    </row>
    <row r="93" spans="1:26" ht="16" customHeight="1" thickTop="1">
      <c r="J93" s="325"/>
      <c r="K93" s="252" t="s">
        <v>370</v>
      </c>
      <c r="L93" s="317" t="s">
        <v>433</v>
      </c>
      <c r="M93" s="252">
        <v>1</v>
      </c>
      <c r="N93" s="268"/>
      <c r="O93" s="269"/>
      <c r="P93" s="270">
        <v>3</v>
      </c>
      <c r="Q93" s="271" t="s">
        <v>262</v>
      </c>
      <c r="S93" s="319" t="s">
        <v>4</v>
      </c>
      <c r="T93" s="252"/>
      <c r="U93" s="306"/>
      <c r="V93" s="307"/>
      <c r="W93" s="268"/>
      <c r="X93" s="234"/>
      <c r="Y93" s="318">
        <v>1</v>
      </c>
      <c r="Z93" s="310" t="s">
        <v>262</v>
      </c>
    </row>
    <row r="94" spans="1:26" ht="16" customHeight="1">
      <c r="J94" s="325"/>
      <c r="K94" s="252" t="s">
        <v>371</v>
      </c>
      <c r="L94" s="267" t="s">
        <v>432</v>
      </c>
      <c r="M94" s="252">
        <v>1</v>
      </c>
      <c r="N94" s="268"/>
      <c r="O94" s="269"/>
      <c r="P94" s="270">
        <v>3</v>
      </c>
      <c r="Q94" s="271" t="s">
        <v>262</v>
      </c>
      <c r="S94" s="320"/>
      <c r="T94" s="252"/>
      <c r="U94" s="306"/>
      <c r="V94" s="269"/>
      <c r="W94" s="268"/>
      <c r="X94" s="311"/>
      <c r="Y94" s="271">
        <v>1</v>
      </c>
      <c r="Z94" s="312" t="s">
        <v>262</v>
      </c>
    </row>
    <row r="95" spans="1:26" ht="16" customHeight="1">
      <c r="J95" s="325"/>
      <c r="K95" s="252" t="s">
        <v>372</v>
      </c>
      <c r="L95" s="267" t="s">
        <v>430</v>
      </c>
      <c r="M95" s="252">
        <v>1</v>
      </c>
      <c r="N95" s="268"/>
      <c r="O95" s="269"/>
      <c r="P95" s="270">
        <v>3</v>
      </c>
      <c r="Q95" s="271" t="s">
        <v>262</v>
      </c>
      <c r="S95" s="320"/>
      <c r="T95" s="252"/>
      <c r="U95" s="306"/>
      <c r="V95" s="269"/>
      <c r="W95" s="268"/>
      <c r="X95" s="311"/>
      <c r="Y95" s="271"/>
      <c r="Z95" s="312"/>
    </row>
    <row r="96" spans="1:26" ht="16" customHeight="1" thickBot="1">
      <c r="J96" s="325"/>
      <c r="K96" s="252" t="s">
        <v>373</v>
      </c>
      <c r="L96" s="267" t="s">
        <v>431</v>
      </c>
      <c r="M96" s="252">
        <v>1</v>
      </c>
      <c r="N96" s="268"/>
      <c r="O96" s="297"/>
      <c r="P96" s="270">
        <v>3</v>
      </c>
      <c r="Q96" s="271" t="s">
        <v>262</v>
      </c>
      <c r="S96" s="321"/>
      <c r="T96" s="252"/>
      <c r="U96" s="306"/>
      <c r="V96" s="297"/>
      <c r="W96" s="268"/>
      <c r="X96" s="313"/>
      <c r="Y96" s="314"/>
      <c r="Z96" s="315"/>
    </row>
    <row r="97" ht="16" customHeight="1" thickTop="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sheetData>
  <sortState ref="B9:H33">
    <sortCondition ref="B8"/>
  </sortState>
  <mergeCells count="15">
    <mergeCell ref="S82:S89"/>
    <mergeCell ref="S93:S96"/>
    <mergeCell ref="S46:S78"/>
    <mergeCell ref="W15:X15"/>
    <mergeCell ref="J22:Q24"/>
    <mergeCell ref="J27:J37"/>
    <mergeCell ref="J21:Q21"/>
    <mergeCell ref="A46:A90"/>
    <mergeCell ref="A9:A32"/>
    <mergeCell ref="J9:J18"/>
    <mergeCell ref="J46:J96"/>
    <mergeCell ref="J39:Q40"/>
    <mergeCell ref="A35:H35"/>
    <mergeCell ref="A36:H36"/>
    <mergeCell ref="A34:H34"/>
  </mergeCells>
  <phoneticPr fontId="1"/>
  <conditionalFormatting sqref="B9:H32">
    <cfRule type="expression" dxfId="69" priority="22">
      <formula>$F9&lt;&gt;""</formula>
    </cfRule>
  </conditionalFormatting>
  <conditionalFormatting sqref="K9:Q18">
    <cfRule type="expression" dxfId="68" priority="7">
      <formula>$O9&lt;&gt;""</formula>
    </cfRule>
  </conditionalFormatting>
  <conditionalFormatting sqref="K27:Q37">
    <cfRule type="expression" dxfId="67" priority="6">
      <formula>$O27&lt;&gt;""</formula>
    </cfRule>
  </conditionalFormatting>
  <conditionalFormatting sqref="B46:H90">
    <cfRule type="expression" dxfId="66" priority="5">
      <formula>$F46&lt;&gt;""</formula>
    </cfRule>
  </conditionalFormatting>
  <conditionalFormatting sqref="K46:Q96">
    <cfRule type="expression" dxfId="65" priority="4">
      <formula>$O46&lt;&gt;""</formula>
    </cfRule>
  </conditionalFormatting>
  <conditionalFormatting sqref="T46:Z78">
    <cfRule type="expression" dxfId="64" priority="3">
      <formula>$X46&lt;&gt;""</formula>
    </cfRule>
  </conditionalFormatting>
  <conditionalFormatting sqref="T82:Z89">
    <cfRule type="expression" dxfId="63" priority="2">
      <formula>$X82&lt;&gt;""</formula>
    </cfRule>
  </conditionalFormatting>
  <conditionalFormatting sqref="T93:Z96">
    <cfRule type="expression" dxfId="62" priority="1">
      <formula>$X93&lt;&gt;""</formula>
    </cfRule>
  </conditionalFormatting>
  <dataValidations count="4">
    <dataValidation type="list" allowBlank="1" showInputMessage="1" showErrorMessage="1" sqref="Y82:Z89 G46:H90 G9:H32 P20:Q21 Y93:Z96 Y46:Z78 P27:Q37 P46:Q96 P9:Q18">
      <formula1>"1,2,3,4,5,-,ALL"</formula1>
    </dataValidation>
    <dataValidation type="list" allowBlank="1" showInputMessage="1" showErrorMessage="1" sqref="O27:O37 O46:O96 X46:X78 F46:F90 O20:O21 F9:F33 O9:O18 X82:X89 X93:X96">
      <formula1>"A,B,C,D,P,R"</formula1>
    </dataValidation>
    <dataValidation type="list" showDropDown="1" showInputMessage="1" showErrorMessage="1" sqref="E33 N27:N37 N20:N21">
      <formula1>",○,×"</formula1>
    </dataValidation>
    <dataValidation type="list" allowBlank="1" showInputMessage="1" showErrorMessage="1" sqref="E46:E90 N46:N96 W82:W89 W46:W78 W93:W96 E9:E32 N9:N18">
      <formula1>"○,GE"</formula1>
    </dataValidation>
  </dataValidations>
  <printOptions horizontalCentered="1"/>
  <pageMargins left="0.39370078740157483" right="0.39370078740157483" top="0.19685039370078741" bottom="0.19685039370078741" header="0.11811023622047245" footer="0.11811023622047245"/>
  <pageSetup paperSize="9" scale="68" orientation="landscape" r:id="rId1"/>
  <rowBreaks count="2" manualBreakCount="2">
    <brk id="42" max="26" man="1"/>
    <brk id="96" max="2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S221"/>
  <sheetViews>
    <sheetView view="pageBreakPreview" zoomScaleNormal="100" zoomScaleSheetLayoutView="100" workbookViewId="0">
      <pane ySplit="16" topLeftCell="A26" activePane="bottomLeft" state="frozen"/>
      <selection pane="bottomLeft" activeCell="E19" sqref="E19:F20"/>
    </sheetView>
  </sheetViews>
  <sheetFormatPr defaultColWidth="9" defaultRowHeight="13"/>
  <cols>
    <col min="1" max="1" width="10.6328125" customWidth="1"/>
    <col min="2" max="2" width="9.6328125" customWidth="1"/>
    <col min="3" max="4" width="0.90625" customWidth="1"/>
    <col min="5" max="5" width="14.6328125" customWidth="1"/>
    <col min="6" max="7" width="2.6328125" customWidth="1"/>
    <col min="8" max="11" width="0.90625" customWidth="1"/>
    <col min="12" max="12" width="14.6328125" customWidth="1"/>
    <col min="13" max="14" width="2.6328125" customWidth="1"/>
    <col min="15" max="18" width="0.90625" customWidth="1"/>
    <col min="19" max="19" width="14.6328125" customWidth="1"/>
    <col min="20" max="21" width="2.6328125" customWidth="1"/>
    <col min="22" max="25" width="0.90625" customWidth="1"/>
    <col min="26" max="26" width="14.6328125" customWidth="1"/>
    <col min="27" max="28" width="2.6328125" customWidth="1"/>
    <col min="29" max="32" width="0.90625" customWidth="1"/>
    <col min="33" max="33" width="14.6328125" customWidth="1"/>
    <col min="34" max="35" width="2.6328125" customWidth="1"/>
    <col min="36" max="39" width="0.90625" customWidth="1"/>
    <col min="40" max="40" width="14.6328125" customWidth="1"/>
    <col min="41" max="42" width="2.6328125" customWidth="1"/>
    <col min="43" max="46" width="0.90625" customWidth="1"/>
    <col min="47" max="47" width="14.6328125" customWidth="1"/>
    <col min="48" max="49" width="2.6328125" customWidth="1"/>
    <col min="50" max="53" width="0.90625" customWidth="1"/>
    <col min="54" max="54" width="14.6328125" customWidth="1"/>
    <col min="55" max="56" width="2.6328125" customWidth="1"/>
    <col min="57" max="58" width="0.90625" customWidth="1"/>
    <col min="59" max="59" width="10.6328125" customWidth="1"/>
    <col min="60" max="60" width="3.6328125" customWidth="1"/>
    <col min="61" max="61" width="10.6328125" style="38" customWidth="1"/>
    <col min="62" max="62" width="9.6328125" style="38" customWidth="1"/>
    <col min="63" max="64" width="0.90625" style="38" customWidth="1"/>
    <col min="65" max="65" width="14.6328125" style="38" customWidth="1"/>
    <col min="66" max="67" width="2.6328125" style="38" customWidth="1"/>
    <col min="68" max="71" width="0.90625" style="38" customWidth="1"/>
    <col min="72" max="16384" width="9" style="38"/>
  </cols>
  <sheetData>
    <row r="1" spans="1:71" s="17" customFormat="1" ht="20.149999999999999" customHeight="1">
      <c r="A1" s="1" t="s">
        <v>504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167"/>
    </row>
    <row r="2" spans="1:71" s="17" customFormat="1" ht="20.149999999999999" customHeight="1">
      <c r="A2" s="3" t="s">
        <v>57</v>
      </c>
      <c r="B2" s="106" t="str">
        <f ca="1">CONCATENATE(" ",MID(CELL("filename"),FIND("票_",CELL("filename"))+2,7)," ")</f>
        <v xml:space="preserve"> 175100A </v>
      </c>
      <c r="C2" s="8"/>
      <c r="D2" s="8"/>
      <c r="E2" s="8"/>
      <c r="F2" s="2"/>
      <c r="G2" s="2"/>
      <c r="H2" s="2"/>
      <c r="I2" s="2"/>
      <c r="J2" s="2"/>
      <c r="K2" s="2"/>
      <c r="L2" s="3" t="s">
        <v>58</v>
      </c>
      <c r="M2" s="108" t="str">
        <f ca="1">CONCATENATE(" ",MID(CELL("filename"),FIND("-",CELL("filename"))+1,FIND(".",CELL("filename"))-FIND("-",CELL("filename"))-1)," ")</f>
        <v xml:space="preserve"> 琉大 機械 </v>
      </c>
      <c r="N2" s="4"/>
      <c r="O2" s="8"/>
      <c r="P2" s="8"/>
      <c r="Q2" s="8"/>
      <c r="R2" s="8"/>
      <c r="S2" s="8"/>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177" t="s">
        <v>513</v>
      </c>
      <c r="BJ2" s="159"/>
      <c r="BK2" s="160"/>
      <c r="BL2" s="160"/>
      <c r="BM2" s="160"/>
    </row>
    <row r="3" spans="1:71" s="17" customFormat="1" ht="15.75" hidden="1" customHeight="1">
      <c r="A3" s="100" t="s">
        <v>334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168"/>
    </row>
    <row r="4" spans="1:71" s="17" customFormat="1" ht="17.25" hidden="1" customHeight="1">
      <c r="A4" s="3"/>
      <c r="B4" s="4"/>
      <c r="C4" s="8"/>
      <c r="D4" s="8"/>
      <c r="E4" s="51" t="s">
        <v>264</v>
      </c>
      <c r="F4" s="2"/>
      <c r="G4" s="2"/>
      <c r="H4" s="2"/>
      <c r="I4" s="2"/>
      <c r="J4" s="2"/>
      <c r="K4" s="2"/>
      <c r="L4" s="3"/>
      <c r="M4" s="4"/>
      <c r="N4" s="4"/>
      <c r="O4" s="8"/>
      <c r="P4" s="8"/>
      <c r="Q4" s="8"/>
      <c r="R4" s="8"/>
      <c r="S4" s="8"/>
      <c r="T4" s="2"/>
      <c r="U4" s="2"/>
      <c r="V4" s="2"/>
      <c r="W4" s="2"/>
      <c r="X4" s="2"/>
      <c r="Y4" s="2"/>
      <c r="Z4" s="2"/>
      <c r="AA4" s="2"/>
      <c r="AB4" s="2"/>
      <c r="AC4" s="2"/>
      <c r="AD4" s="2"/>
      <c r="AE4" s="2"/>
      <c r="AF4" s="2"/>
      <c r="AG4" s="2"/>
      <c r="AH4" s="2"/>
      <c r="AI4" s="2"/>
      <c r="AJ4" s="2"/>
      <c r="AK4" s="2"/>
      <c r="AL4" s="2"/>
      <c r="AM4" s="2"/>
      <c r="AN4" s="410" t="s">
        <v>342</v>
      </c>
      <c r="AO4" s="411"/>
      <c r="AP4" s="411"/>
      <c r="AQ4" s="411"/>
      <c r="AR4" s="411"/>
      <c r="AS4" s="411"/>
      <c r="AT4" s="411"/>
      <c r="AU4" s="411"/>
      <c r="AV4" s="411"/>
      <c r="AW4" s="411"/>
      <c r="AX4" s="411"/>
      <c r="AY4" s="411"/>
      <c r="AZ4" s="411"/>
      <c r="BA4" s="411"/>
      <c r="BB4" s="411"/>
      <c r="BC4" s="411"/>
      <c r="BD4" s="411"/>
      <c r="BE4" s="411"/>
      <c r="BF4" s="411"/>
      <c r="BG4" s="411"/>
      <c r="BH4" s="2"/>
      <c r="BI4" s="161"/>
      <c r="BJ4" s="162"/>
      <c r="BK4" s="160"/>
      <c r="BL4" s="160"/>
      <c r="BM4" s="163"/>
    </row>
    <row r="5" spans="1:71" s="17" customFormat="1" ht="16.5" hidden="1">
      <c r="A5" s="3"/>
      <c r="B5" s="4"/>
      <c r="C5" s="8"/>
      <c r="D5" s="8"/>
      <c r="E5" s="2"/>
      <c r="F5" s="2"/>
      <c r="G5" s="2"/>
      <c r="H5" s="2"/>
      <c r="I5" s="2"/>
      <c r="J5" s="51" t="s">
        <v>265</v>
      </c>
      <c r="K5" s="2"/>
      <c r="L5" s="3"/>
      <c r="M5" s="4"/>
      <c r="N5" s="4"/>
      <c r="O5" s="8"/>
      <c r="P5" s="8"/>
      <c r="Q5" s="8"/>
      <c r="R5" s="8"/>
      <c r="S5" s="8"/>
      <c r="T5" s="2"/>
      <c r="U5" s="2"/>
      <c r="V5" s="2"/>
      <c r="W5" s="2"/>
      <c r="X5" s="2"/>
      <c r="Y5" s="2"/>
      <c r="Z5" s="2"/>
      <c r="AA5" s="2"/>
      <c r="AB5" s="2"/>
      <c r="AC5" s="2"/>
      <c r="AD5" s="2"/>
      <c r="AE5" s="2"/>
      <c r="AF5" s="2"/>
      <c r="AG5" s="2"/>
      <c r="AH5" s="2"/>
      <c r="AI5" s="2"/>
      <c r="AJ5" s="2"/>
      <c r="AK5" s="2"/>
      <c r="AL5" s="2"/>
      <c r="AM5" s="2"/>
      <c r="AN5" s="411"/>
      <c r="AO5" s="411"/>
      <c r="AP5" s="411"/>
      <c r="AQ5" s="411"/>
      <c r="AR5" s="411"/>
      <c r="AS5" s="411"/>
      <c r="AT5" s="411"/>
      <c r="AU5" s="411"/>
      <c r="AV5" s="411"/>
      <c r="AW5" s="411"/>
      <c r="AX5" s="411"/>
      <c r="AY5" s="411"/>
      <c r="AZ5" s="411"/>
      <c r="BA5" s="411"/>
      <c r="BB5" s="411"/>
      <c r="BC5" s="411"/>
      <c r="BD5" s="411"/>
      <c r="BE5" s="411"/>
      <c r="BF5" s="411"/>
      <c r="BG5" s="411"/>
      <c r="BH5" s="2"/>
      <c r="BI5" s="161"/>
      <c r="BJ5" s="162"/>
      <c r="BK5" s="160"/>
      <c r="BL5" s="160"/>
      <c r="BR5" s="163"/>
    </row>
    <row r="6" spans="1:71" s="17" customFormat="1" ht="8.15" hidden="1" customHeight="1">
      <c r="A6" s="381" t="s">
        <v>268</v>
      </c>
      <c r="B6" s="381"/>
      <c r="C6" s="2"/>
      <c r="D6" s="2"/>
      <c r="E6" s="395" t="s">
        <v>266</v>
      </c>
      <c r="F6" s="333">
        <v>4</v>
      </c>
      <c r="G6" s="33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11"/>
      <c r="AO6" s="411"/>
      <c r="AP6" s="411"/>
      <c r="AQ6" s="411"/>
      <c r="AR6" s="411"/>
      <c r="AS6" s="411"/>
      <c r="AT6" s="411"/>
      <c r="AU6" s="411"/>
      <c r="AV6" s="411"/>
      <c r="AW6" s="411"/>
      <c r="AX6" s="411"/>
      <c r="AY6" s="411"/>
      <c r="AZ6" s="411"/>
      <c r="BA6" s="411"/>
      <c r="BB6" s="411"/>
      <c r="BC6" s="411"/>
      <c r="BD6" s="411"/>
      <c r="BE6" s="411"/>
      <c r="BF6" s="411"/>
      <c r="BG6" s="411"/>
      <c r="BH6" s="2"/>
      <c r="BI6" s="435"/>
      <c r="BJ6" s="435"/>
      <c r="BM6" s="436"/>
      <c r="BN6" s="333"/>
      <c r="BO6" s="333"/>
    </row>
    <row r="7" spans="1:71" s="17" customFormat="1" ht="8.15" hidden="1" customHeight="1" thickBot="1">
      <c r="A7" s="381"/>
      <c r="B7" s="381"/>
      <c r="C7" s="2"/>
      <c r="D7" s="2"/>
      <c r="E7" s="396"/>
      <c r="F7" s="333"/>
      <c r="G7" s="333"/>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11"/>
      <c r="AO7" s="411"/>
      <c r="AP7" s="411"/>
      <c r="AQ7" s="411"/>
      <c r="AR7" s="411"/>
      <c r="AS7" s="411"/>
      <c r="AT7" s="411"/>
      <c r="AU7" s="411"/>
      <c r="AV7" s="411"/>
      <c r="AW7" s="411"/>
      <c r="AX7" s="411"/>
      <c r="AY7" s="411"/>
      <c r="AZ7" s="411"/>
      <c r="BA7" s="411"/>
      <c r="BB7" s="411"/>
      <c r="BC7" s="411"/>
      <c r="BD7" s="411"/>
      <c r="BE7" s="411"/>
      <c r="BF7" s="411"/>
      <c r="BG7" s="411"/>
      <c r="BH7" s="2"/>
      <c r="BI7" s="435"/>
      <c r="BJ7" s="435"/>
      <c r="BM7" s="436"/>
      <c r="BN7" s="333"/>
      <c r="BO7" s="333"/>
    </row>
    <row r="8" spans="1:71" s="17" customFormat="1" ht="16" hidden="1" customHeight="1" thickTop="1" thickBot="1">
      <c r="A8" s="381"/>
      <c r="B8" s="381"/>
      <c r="C8" s="2"/>
      <c r="D8" s="2"/>
      <c r="E8" s="397" t="s">
        <v>59</v>
      </c>
      <c r="F8" s="398"/>
      <c r="G8" s="49" t="s">
        <v>267</v>
      </c>
      <c r="H8" s="2"/>
      <c r="I8" s="2"/>
      <c r="J8" s="2"/>
      <c r="K8" s="2"/>
      <c r="L8" s="399" t="s">
        <v>60</v>
      </c>
      <c r="M8" s="400"/>
      <c r="N8" s="50"/>
      <c r="O8" s="2"/>
      <c r="P8" s="2"/>
      <c r="Q8" s="2"/>
      <c r="R8" s="2"/>
      <c r="S8" s="2"/>
      <c r="T8" s="2"/>
      <c r="U8" s="2"/>
      <c r="V8" s="2"/>
      <c r="W8" s="2"/>
      <c r="X8" s="2"/>
      <c r="Y8" s="2"/>
      <c r="Z8" s="2"/>
      <c r="AA8" s="2"/>
      <c r="AB8" s="2"/>
      <c r="AC8" s="2"/>
      <c r="AD8" s="2"/>
      <c r="AE8" s="2"/>
      <c r="AF8" s="2"/>
      <c r="AG8" s="2"/>
      <c r="AH8" s="2"/>
      <c r="AI8" s="2"/>
      <c r="AJ8" s="2"/>
      <c r="AK8" s="2"/>
      <c r="AL8" s="2"/>
      <c r="AM8" s="2"/>
      <c r="AN8" s="411"/>
      <c r="AO8" s="411"/>
      <c r="AP8" s="411"/>
      <c r="AQ8" s="411"/>
      <c r="AR8" s="411"/>
      <c r="AS8" s="411"/>
      <c r="AT8" s="411"/>
      <c r="AU8" s="411"/>
      <c r="AV8" s="411"/>
      <c r="AW8" s="411"/>
      <c r="AX8" s="411"/>
      <c r="AY8" s="411"/>
      <c r="AZ8" s="411"/>
      <c r="BA8" s="411"/>
      <c r="BB8" s="411"/>
      <c r="BC8" s="411"/>
      <c r="BD8" s="411"/>
      <c r="BE8" s="411"/>
      <c r="BF8" s="411"/>
      <c r="BG8" s="411"/>
      <c r="BH8" s="2"/>
      <c r="BI8" s="435"/>
      <c r="BJ8" s="435"/>
      <c r="BM8" s="437"/>
      <c r="BN8" s="437"/>
      <c r="BO8" s="7"/>
    </row>
    <row r="9" spans="1:71" s="17" customFormat="1" ht="16" hidden="1" customHeight="1" thickTop="1">
      <c r="A9" s="381"/>
      <c r="B9" s="381"/>
      <c r="C9" s="2"/>
      <c r="D9" s="2"/>
      <c r="E9" s="7"/>
      <c r="F9" s="7"/>
      <c r="G9" s="2"/>
      <c r="H9" s="2"/>
      <c r="I9" s="2"/>
      <c r="J9" s="52" t="s">
        <v>269</v>
      </c>
      <c r="K9" s="2"/>
      <c r="L9" s="7"/>
      <c r="M9" s="7"/>
      <c r="N9" s="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435"/>
      <c r="BJ9" s="435"/>
      <c r="BM9" s="7"/>
      <c r="BN9" s="7"/>
      <c r="BR9" s="52"/>
    </row>
    <row r="10" spans="1:71" s="17" customFormat="1" ht="16" hidden="1" customHeight="1">
      <c r="A10" s="2"/>
      <c r="B10" s="21" t="s">
        <v>61</v>
      </c>
      <c r="C10" s="2"/>
      <c r="D10" s="2"/>
      <c r="E10" s="401" t="s">
        <v>62</v>
      </c>
      <c r="F10" s="402"/>
      <c r="G10" s="403"/>
      <c r="H10" s="2"/>
      <c r="I10" s="2"/>
      <c r="J10" s="2"/>
      <c r="K10" s="2"/>
      <c r="L10" s="404" t="s">
        <v>453</v>
      </c>
      <c r="M10" s="405"/>
      <c r="N10" s="406"/>
      <c r="O10" s="2"/>
      <c r="P10" s="2"/>
      <c r="Q10" s="2"/>
      <c r="R10" s="2"/>
      <c r="S10" s="407" t="s">
        <v>454</v>
      </c>
      <c r="T10" s="408"/>
      <c r="U10" s="409"/>
      <c r="V10" s="2"/>
      <c r="W10" s="2"/>
      <c r="X10" s="2"/>
      <c r="Y10" s="2"/>
      <c r="Z10" s="382" t="s">
        <v>63</v>
      </c>
      <c r="AA10" s="383"/>
      <c r="AB10" s="384"/>
      <c r="AC10" s="2"/>
      <c r="AD10" s="2"/>
      <c r="AE10" s="2"/>
      <c r="AF10" s="2"/>
      <c r="AG10" s="388" t="s">
        <v>455</v>
      </c>
      <c r="AH10" s="389"/>
      <c r="AI10" s="390"/>
      <c r="AJ10" s="2"/>
      <c r="AK10" s="2"/>
      <c r="AL10" s="2"/>
      <c r="AM10" s="2"/>
      <c r="AN10" s="391" t="s">
        <v>279</v>
      </c>
      <c r="AO10" s="392"/>
      <c r="AP10" s="393"/>
      <c r="AQ10" s="2"/>
      <c r="AR10" s="2"/>
      <c r="AS10" s="2"/>
      <c r="AT10" s="2"/>
      <c r="AU10" s="385" t="s">
        <v>64</v>
      </c>
      <c r="AV10" s="386"/>
      <c r="AW10" s="387"/>
      <c r="AX10" s="2"/>
      <c r="AY10" s="2"/>
      <c r="AZ10" s="2"/>
      <c r="BA10" s="2"/>
      <c r="BB10" s="2"/>
      <c r="BC10" s="2"/>
      <c r="BD10" s="2"/>
      <c r="BE10" s="2"/>
      <c r="BF10" s="2"/>
      <c r="BG10" s="2"/>
      <c r="BH10" s="2"/>
      <c r="BJ10" s="164"/>
      <c r="BM10" s="438"/>
      <c r="BN10" s="438"/>
      <c r="BO10" s="438"/>
    </row>
    <row r="11" spans="1:71" s="17" customFormat="1" ht="12" hidden="1">
      <c r="A11" s="2"/>
      <c r="B11" s="103" t="s">
        <v>280</v>
      </c>
      <c r="C11" s="2"/>
      <c r="D11" s="2"/>
      <c r="E11" s="9"/>
      <c r="F11" s="9"/>
      <c r="G11" s="9"/>
      <c r="H11" s="58"/>
      <c r="I11" s="58"/>
      <c r="J11" s="58"/>
      <c r="K11" s="58"/>
      <c r="L11" s="9"/>
      <c r="M11" s="9"/>
      <c r="N11" s="9"/>
      <c r="O11" s="58"/>
      <c r="P11" s="58"/>
      <c r="Q11" s="58"/>
      <c r="R11" s="58"/>
      <c r="S11" s="9"/>
      <c r="T11" s="9"/>
      <c r="U11" s="9"/>
      <c r="V11" s="58"/>
      <c r="W11" s="58"/>
      <c r="X11" s="58"/>
      <c r="Y11" s="58"/>
      <c r="Z11" s="9"/>
      <c r="AA11" s="9"/>
      <c r="AB11" s="9"/>
      <c r="AC11" s="58"/>
      <c r="AD11" s="58"/>
      <c r="AE11" s="58"/>
      <c r="AF11" s="58"/>
      <c r="AG11" s="59"/>
      <c r="AH11" s="59"/>
      <c r="AI11" s="59"/>
      <c r="AJ11" s="58"/>
      <c r="AK11" s="58"/>
      <c r="AL11" s="58"/>
      <c r="AM11" s="58"/>
      <c r="AN11" s="58"/>
      <c r="AO11" s="2"/>
      <c r="AP11" s="2"/>
      <c r="AQ11" s="2"/>
      <c r="AR11" s="2"/>
      <c r="AS11" s="2"/>
      <c r="AT11" s="2"/>
      <c r="AU11" s="2"/>
      <c r="AV11" s="2"/>
      <c r="AW11" s="2"/>
      <c r="AX11" s="2"/>
      <c r="AY11" s="2"/>
      <c r="AZ11" s="2"/>
      <c r="BA11" s="2"/>
      <c r="BB11" s="2"/>
      <c r="BC11" s="2"/>
      <c r="BD11" s="2"/>
      <c r="BE11" s="2"/>
      <c r="BF11" s="2"/>
      <c r="BG11" s="2"/>
      <c r="BH11" s="2"/>
      <c r="BJ11" s="165"/>
      <c r="BM11" s="172"/>
      <c r="BN11" s="9"/>
      <c r="BO11" s="9"/>
      <c r="BP11" s="147"/>
      <c r="BQ11" s="147"/>
      <c r="BR11" s="147"/>
      <c r="BS11" s="147"/>
    </row>
    <row r="12" spans="1:71" s="17" customFormat="1" ht="8.15" customHeight="1">
      <c r="A12" s="2"/>
      <c r="B12" s="53"/>
      <c r="C12" s="2"/>
      <c r="D12" s="2"/>
      <c r="E12" s="2"/>
      <c r="F12" s="9"/>
      <c r="G12" s="9"/>
      <c r="H12" s="58"/>
      <c r="I12" s="58"/>
      <c r="J12" s="58"/>
      <c r="K12" s="58"/>
      <c r="L12" s="9"/>
      <c r="M12" s="9"/>
      <c r="N12" s="9"/>
      <c r="O12" s="58"/>
      <c r="P12" s="58"/>
      <c r="Q12" s="58"/>
      <c r="R12" s="58"/>
      <c r="S12" s="9"/>
      <c r="T12" s="9"/>
      <c r="U12" s="9"/>
      <c r="V12" s="58"/>
      <c r="W12" s="58"/>
      <c r="X12" s="58"/>
      <c r="Y12" s="58"/>
      <c r="Z12" s="9"/>
      <c r="AA12" s="9"/>
      <c r="AB12" s="9"/>
      <c r="AC12" s="58"/>
      <c r="AD12" s="58"/>
      <c r="AE12" s="58"/>
      <c r="AF12" s="58"/>
      <c r="AG12" s="59"/>
      <c r="AH12" s="59"/>
      <c r="AI12" s="59"/>
      <c r="AJ12" s="58"/>
      <c r="AK12" s="58"/>
      <c r="AL12" s="58"/>
      <c r="AM12" s="58"/>
      <c r="AN12" s="58"/>
      <c r="AO12" s="2"/>
      <c r="AP12" s="2"/>
      <c r="AQ12" s="2"/>
      <c r="AR12" s="2"/>
      <c r="AS12" s="2"/>
      <c r="AT12" s="2"/>
      <c r="AU12" s="2"/>
      <c r="AV12" s="2"/>
      <c r="AW12" s="2"/>
      <c r="AX12" s="2"/>
      <c r="AY12" s="2"/>
      <c r="AZ12" s="2"/>
      <c r="BA12" s="2"/>
      <c r="BB12" s="2"/>
      <c r="BC12" s="2"/>
      <c r="BD12" s="2"/>
      <c r="BE12" s="2"/>
      <c r="BF12" s="2"/>
      <c r="BG12" s="2"/>
      <c r="BH12" s="2"/>
      <c r="BJ12" s="164"/>
      <c r="BN12" s="9"/>
      <c r="BO12" s="9"/>
      <c r="BP12" s="147"/>
      <c r="BQ12" s="147"/>
      <c r="BR12" s="147"/>
      <c r="BS12" s="147"/>
    </row>
    <row r="13" spans="1:71" s="17" customFormat="1" ht="16" customHeight="1">
      <c r="A13" s="58"/>
      <c r="B13" s="58"/>
      <c r="C13" s="58"/>
      <c r="D13" s="58"/>
      <c r="E13" s="134" t="s">
        <v>520</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135" t="s">
        <v>336</v>
      </c>
      <c r="BH13" s="2"/>
      <c r="BI13" s="147"/>
      <c r="BJ13" s="147"/>
      <c r="BK13" s="147"/>
      <c r="BL13" s="147"/>
      <c r="BM13" s="172" t="s">
        <v>507</v>
      </c>
      <c r="BN13" s="147"/>
      <c r="BO13" s="147"/>
      <c r="BP13" s="147"/>
      <c r="BQ13" s="147"/>
      <c r="BR13" s="147"/>
      <c r="BS13" s="147"/>
    </row>
    <row r="14" spans="1:71" s="17" customFormat="1" ht="13.5" customHeight="1">
      <c r="A14" s="373" t="s">
        <v>259</v>
      </c>
      <c r="B14" s="374"/>
      <c r="C14" s="379" t="s">
        <v>287</v>
      </c>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80"/>
      <c r="BG14" s="361" t="s">
        <v>281</v>
      </c>
      <c r="BH14" s="2"/>
      <c r="BI14" s="439"/>
      <c r="BJ14" s="439"/>
      <c r="BK14" s="340"/>
      <c r="BL14" s="340"/>
      <c r="BM14" s="340"/>
      <c r="BN14" s="340"/>
      <c r="BO14" s="340"/>
      <c r="BP14" s="340"/>
      <c r="BQ14" s="340"/>
      <c r="BR14" s="340"/>
      <c r="BS14" s="340"/>
    </row>
    <row r="15" spans="1:71" s="17" customFormat="1" ht="13.5" customHeight="1">
      <c r="A15" s="375"/>
      <c r="B15" s="376"/>
      <c r="C15" s="380" t="s">
        <v>65</v>
      </c>
      <c r="D15" s="372"/>
      <c r="E15" s="372"/>
      <c r="F15" s="372"/>
      <c r="G15" s="372"/>
      <c r="H15" s="372"/>
      <c r="I15" s="372"/>
      <c r="J15" s="372"/>
      <c r="K15" s="372"/>
      <c r="L15" s="372"/>
      <c r="M15" s="372"/>
      <c r="N15" s="372"/>
      <c r="O15" s="372"/>
      <c r="P15" s="372"/>
      <c r="Q15" s="372" t="s">
        <v>66</v>
      </c>
      <c r="R15" s="372"/>
      <c r="S15" s="372"/>
      <c r="T15" s="372"/>
      <c r="U15" s="372"/>
      <c r="V15" s="372"/>
      <c r="W15" s="372"/>
      <c r="X15" s="372"/>
      <c r="Y15" s="372"/>
      <c r="Z15" s="372"/>
      <c r="AA15" s="372"/>
      <c r="AB15" s="372"/>
      <c r="AC15" s="372"/>
      <c r="AD15" s="372"/>
      <c r="AE15" s="372" t="s">
        <v>67</v>
      </c>
      <c r="AF15" s="372"/>
      <c r="AG15" s="372"/>
      <c r="AH15" s="372"/>
      <c r="AI15" s="372"/>
      <c r="AJ15" s="372"/>
      <c r="AK15" s="372"/>
      <c r="AL15" s="372"/>
      <c r="AM15" s="372"/>
      <c r="AN15" s="372"/>
      <c r="AO15" s="372"/>
      <c r="AP15" s="372"/>
      <c r="AQ15" s="372"/>
      <c r="AR15" s="372"/>
      <c r="AS15" s="372" t="s">
        <v>68</v>
      </c>
      <c r="AT15" s="372"/>
      <c r="AU15" s="372"/>
      <c r="AV15" s="372"/>
      <c r="AW15" s="372"/>
      <c r="AX15" s="372"/>
      <c r="AY15" s="372"/>
      <c r="AZ15" s="372"/>
      <c r="BA15" s="372"/>
      <c r="BB15" s="372"/>
      <c r="BC15" s="372"/>
      <c r="BD15" s="372"/>
      <c r="BE15" s="372"/>
      <c r="BF15" s="372"/>
      <c r="BG15" s="362"/>
      <c r="BH15" s="2"/>
      <c r="BI15" s="439"/>
      <c r="BJ15" s="439"/>
      <c r="BK15" s="340"/>
      <c r="BL15" s="340"/>
      <c r="BM15" s="340"/>
      <c r="BN15" s="340"/>
      <c r="BO15" s="340"/>
      <c r="BP15" s="340"/>
      <c r="BQ15" s="340"/>
      <c r="BR15" s="340"/>
      <c r="BS15" s="340"/>
    </row>
    <row r="16" spans="1:71" s="17" customFormat="1" ht="13.5" customHeight="1">
      <c r="A16" s="377"/>
      <c r="B16" s="378"/>
      <c r="C16" s="380" t="s">
        <v>69</v>
      </c>
      <c r="D16" s="372"/>
      <c r="E16" s="372"/>
      <c r="F16" s="372"/>
      <c r="G16" s="372"/>
      <c r="H16" s="372"/>
      <c r="I16" s="372"/>
      <c r="J16" s="372" t="s">
        <v>70</v>
      </c>
      <c r="K16" s="372"/>
      <c r="L16" s="372"/>
      <c r="M16" s="372"/>
      <c r="N16" s="372"/>
      <c r="O16" s="372"/>
      <c r="P16" s="372"/>
      <c r="Q16" s="372" t="s">
        <v>69</v>
      </c>
      <c r="R16" s="372"/>
      <c r="S16" s="372"/>
      <c r="T16" s="372"/>
      <c r="U16" s="372"/>
      <c r="V16" s="372"/>
      <c r="W16" s="372"/>
      <c r="X16" s="372" t="s">
        <v>70</v>
      </c>
      <c r="Y16" s="372"/>
      <c r="Z16" s="372"/>
      <c r="AA16" s="372"/>
      <c r="AB16" s="372"/>
      <c r="AC16" s="372"/>
      <c r="AD16" s="372"/>
      <c r="AE16" s="372" t="s">
        <v>69</v>
      </c>
      <c r="AF16" s="372"/>
      <c r="AG16" s="372"/>
      <c r="AH16" s="372"/>
      <c r="AI16" s="372"/>
      <c r="AJ16" s="372"/>
      <c r="AK16" s="372"/>
      <c r="AL16" s="372" t="s">
        <v>70</v>
      </c>
      <c r="AM16" s="372"/>
      <c r="AN16" s="372"/>
      <c r="AO16" s="372"/>
      <c r="AP16" s="372"/>
      <c r="AQ16" s="372"/>
      <c r="AR16" s="372"/>
      <c r="AS16" s="372" t="s">
        <v>69</v>
      </c>
      <c r="AT16" s="372"/>
      <c r="AU16" s="372"/>
      <c r="AV16" s="372"/>
      <c r="AW16" s="372"/>
      <c r="AX16" s="372"/>
      <c r="AY16" s="372"/>
      <c r="AZ16" s="372" t="s">
        <v>70</v>
      </c>
      <c r="BA16" s="372"/>
      <c r="BB16" s="372"/>
      <c r="BC16" s="372"/>
      <c r="BD16" s="372"/>
      <c r="BE16" s="372"/>
      <c r="BF16" s="372"/>
      <c r="BG16" s="363"/>
      <c r="BH16" s="2"/>
      <c r="BI16" s="439"/>
      <c r="BJ16" s="439"/>
      <c r="BK16" s="340"/>
      <c r="BL16" s="340"/>
      <c r="BM16" s="340"/>
      <c r="BN16" s="340"/>
      <c r="BO16" s="340"/>
      <c r="BP16" s="340"/>
      <c r="BQ16" s="340"/>
      <c r="BR16" s="340"/>
      <c r="BS16" s="340"/>
    </row>
    <row r="17" spans="1:71" s="17" customFormat="1" ht="9" customHeight="1">
      <c r="A17" s="136"/>
      <c r="B17" s="137"/>
      <c r="C17" s="138"/>
      <c r="D17" s="138"/>
      <c r="E17" s="394" t="s">
        <v>213</v>
      </c>
      <c r="F17" s="355">
        <v>2</v>
      </c>
      <c r="G17" s="355"/>
      <c r="H17" s="138"/>
      <c r="I17" s="138"/>
      <c r="J17" s="138"/>
      <c r="K17" s="138"/>
      <c r="L17" s="394" t="s">
        <v>213</v>
      </c>
      <c r="M17" s="355">
        <v>2</v>
      </c>
      <c r="N17" s="355"/>
      <c r="O17" s="138"/>
      <c r="P17" s="138"/>
      <c r="Q17" s="138"/>
      <c r="R17" s="138"/>
      <c r="S17" s="394" t="s">
        <v>213</v>
      </c>
      <c r="T17" s="355">
        <v>2</v>
      </c>
      <c r="U17" s="355"/>
      <c r="V17" s="138"/>
      <c r="W17" s="138"/>
      <c r="X17" s="138"/>
      <c r="Y17" s="138"/>
      <c r="Z17" s="394" t="s">
        <v>213</v>
      </c>
      <c r="AA17" s="355">
        <v>2</v>
      </c>
      <c r="AB17" s="355"/>
      <c r="AC17" s="138"/>
      <c r="AD17" s="138"/>
      <c r="AE17" s="138"/>
      <c r="AF17" s="138"/>
      <c r="AG17" s="353"/>
      <c r="AH17" s="355"/>
      <c r="AI17" s="355"/>
      <c r="AJ17" s="138"/>
      <c r="AK17" s="138"/>
      <c r="AL17" s="138"/>
      <c r="AM17" s="138"/>
      <c r="AN17" s="353"/>
      <c r="AO17" s="355"/>
      <c r="AP17" s="355"/>
      <c r="AQ17" s="138"/>
      <c r="AR17" s="138"/>
      <c r="AS17" s="138"/>
      <c r="AT17" s="138"/>
      <c r="AU17" s="6"/>
      <c r="AV17" s="6"/>
      <c r="AW17" s="6"/>
      <c r="AX17" s="6"/>
      <c r="AY17" s="6"/>
      <c r="AZ17" s="6"/>
      <c r="BA17" s="6"/>
      <c r="BB17" s="6"/>
      <c r="BC17" s="6"/>
      <c r="BD17" s="6"/>
      <c r="BE17" s="138"/>
      <c r="BF17" s="156"/>
      <c r="BG17" s="140"/>
      <c r="BH17" s="2"/>
      <c r="BI17" s="169"/>
      <c r="BJ17" s="169"/>
      <c r="BK17" s="152"/>
      <c r="BL17" s="152"/>
      <c r="BM17" s="433"/>
      <c r="BN17" s="356"/>
      <c r="BO17" s="356"/>
      <c r="BP17" s="152"/>
      <c r="BQ17" s="152"/>
      <c r="BR17" s="152"/>
      <c r="BS17" s="152"/>
    </row>
    <row r="18" spans="1:71" s="166" customFormat="1" ht="9" customHeight="1" thickBot="1">
      <c r="A18" s="141"/>
      <c r="B18" s="142"/>
      <c r="C18" s="139"/>
      <c r="D18" s="139"/>
      <c r="E18" s="344"/>
      <c r="F18" s="356"/>
      <c r="G18" s="356"/>
      <c r="H18" s="143"/>
      <c r="I18" s="143"/>
      <c r="J18" s="143"/>
      <c r="K18" s="143"/>
      <c r="L18" s="344"/>
      <c r="M18" s="356"/>
      <c r="N18" s="356"/>
      <c r="O18" s="143"/>
      <c r="P18" s="143"/>
      <c r="Q18" s="143"/>
      <c r="R18" s="143"/>
      <c r="S18" s="344"/>
      <c r="T18" s="356"/>
      <c r="U18" s="356"/>
      <c r="V18" s="143"/>
      <c r="W18" s="143"/>
      <c r="X18" s="143"/>
      <c r="Y18" s="143"/>
      <c r="Z18" s="344"/>
      <c r="AA18" s="356"/>
      <c r="AB18" s="356"/>
      <c r="AC18" s="143"/>
      <c r="AD18" s="143"/>
      <c r="AE18" s="143"/>
      <c r="AF18" s="143"/>
      <c r="AG18" s="354"/>
      <c r="AH18" s="356"/>
      <c r="AI18" s="356"/>
      <c r="AJ18" s="143"/>
      <c r="AK18" s="143"/>
      <c r="AL18" s="143"/>
      <c r="AM18" s="143"/>
      <c r="AN18" s="354"/>
      <c r="AO18" s="356"/>
      <c r="AP18" s="356"/>
      <c r="AQ18" s="143"/>
      <c r="AR18" s="143"/>
      <c r="AS18" s="143"/>
      <c r="AT18" s="143"/>
      <c r="BE18" s="143"/>
      <c r="BF18" s="144"/>
      <c r="BG18" s="145"/>
      <c r="BH18" s="13"/>
      <c r="BI18" s="139"/>
      <c r="BJ18" s="139"/>
      <c r="BK18" s="139"/>
      <c r="BL18" s="139"/>
      <c r="BM18" s="433"/>
      <c r="BN18" s="356"/>
      <c r="BO18" s="356"/>
      <c r="BP18" s="143"/>
      <c r="BQ18" s="143"/>
      <c r="BR18" s="143"/>
      <c r="BS18" s="143"/>
    </row>
    <row r="19" spans="1:71" s="17" customFormat="1" ht="9" customHeight="1" thickTop="1">
      <c r="A19" s="364" t="s">
        <v>217</v>
      </c>
      <c r="B19" s="365"/>
      <c r="C19" s="139"/>
      <c r="D19" s="139"/>
      <c r="E19" s="413" t="s">
        <v>537</v>
      </c>
      <c r="F19" s="414"/>
      <c r="G19" s="341" t="str">
        <f>IFERROR(VLOOKUP(E19,科目チェック!$C$9:$F$32,4,FALSE)&amp;"","")</f>
        <v/>
      </c>
      <c r="H19" s="139"/>
      <c r="I19" s="139"/>
      <c r="J19" s="139"/>
      <c r="K19" s="139"/>
      <c r="L19" s="357" t="s">
        <v>471</v>
      </c>
      <c r="M19" s="358"/>
      <c r="N19" s="341" t="str">
        <f>IFERROR(VLOOKUP(L19,科目チェック!$C$9:$F$32,4,FALSE)&amp;"","")</f>
        <v/>
      </c>
      <c r="O19" s="139"/>
      <c r="P19" s="139"/>
      <c r="Q19" s="139"/>
      <c r="R19" s="139"/>
      <c r="S19" s="357" t="s">
        <v>502</v>
      </c>
      <c r="T19" s="358"/>
      <c r="U19" s="341" t="str">
        <f>IFERROR(VLOOKUP(S19,科目チェック!$C$9:$F$32,4,FALSE)&amp;"","")</f>
        <v/>
      </c>
      <c r="V19" s="139"/>
      <c r="W19" s="139"/>
      <c r="X19" s="139"/>
      <c r="Y19" s="139"/>
      <c r="Z19" s="357" t="s">
        <v>503</v>
      </c>
      <c r="AA19" s="358"/>
      <c r="AB19" s="341" t="str">
        <f>IFERROR(VLOOKUP(Z19,科目チェック!$C$9:$F$32,4,FALSE)&amp;"","")</f>
        <v/>
      </c>
      <c r="AC19" s="139"/>
      <c r="AD19" s="139"/>
      <c r="AE19" s="139"/>
      <c r="AF19" s="139"/>
      <c r="AG19" s="340"/>
      <c r="AH19" s="340"/>
      <c r="AI19" s="340"/>
      <c r="AJ19" s="139"/>
      <c r="AK19" s="139"/>
      <c r="AL19" s="139"/>
      <c r="AM19" s="139"/>
      <c r="AN19" s="340"/>
      <c r="AO19" s="340"/>
      <c r="AP19" s="340"/>
      <c r="AQ19" s="139"/>
      <c r="AR19" s="139"/>
      <c r="AS19" s="139"/>
      <c r="AT19" s="139"/>
      <c r="AU19" s="340"/>
      <c r="AV19" s="340"/>
      <c r="AW19" s="340"/>
      <c r="AX19" s="139"/>
      <c r="AY19" s="139"/>
      <c r="AZ19" s="139"/>
      <c r="BA19" s="139"/>
      <c r="BB19" s="340"/>
      <c r="BC19" s="340"/>
      <c r="BD19" s="340"/>
      <c r="BE19" s="139"/>
      <c r="BF19" s="142"/>
      <c r="BG19" s="412">
        <f>習得レベル等集計!$P$10</f>
        <v>0</v>
      </c>
      <c r="BH19" s="2"/>
      <c r="BI19" s="434"/>
      <c r="BJ19" s="434"/>
      <c r="BK19" s="139"/>
      <c r="BL19" s="139"/>
      <c r="BM19" s="429"/>
      <c r="BN19" s="430"/>
      <c r="BO19" s="423"/>
      <c r="BP19" s="139"/>
      <c r="BQ19" s="139"/>
      <c r="BR19" s="139"/>
      <c r="BS19" s="139"/>
    </row>
    <row r="20" spans="1:71" s="17" customFormat="1" ht="9" customHeight="1" thickBot="1">
      <c r="A20" s="364"/>
      <c r="B20" s="365"/>
      <c r="C20" s="139"/>
      <c r="D20" s="139"/>
      <c r="E20" s="415"/>
      <c r="F20" s="416"/>
      <c r="G20" s="342"/>
      <c r="H20" s="139"/>
      <c r="I20" s="139"/>
      <c r="J20" s="139"/>
      <c r="K20" s="139"/>
      <c r="L20" s="359"/>
      <c r="M20" s="360"/>
      <c r="N20" s="342"/>
      <c r="O20" s="139"/>
      <c r="P20" s="139"/>
      <c r="Q20" s="139"/>
      <c r="R20" s="139"/>
      <c r="S20" s="359"/>
      <c r="T20" s="360"/>
      <c r="U20" s="342"/>
      <c r="V20" s="139"/>
      <c r="W20" s="139"/>
      <c r="X20" s="139"/>
      <c r="Y20" s="139"/>
      <c r="Z20" s="359"/>
      <c r="AA20" s="360"/>
      <c r="AB20" s="342"/>
      <c r="AC20" s="139"/>
      <c r="AD20" s="139"/>
      <c r="AE20" s="139"/>
      <c r="AF20" s="139"/>
      <c r="AG20" s="340"/>
      <c r="AH20" s="340"/>
      <c r="AI20" s="340"/>
      <c r="AJ20" s="139"/>
      <c r="AK20" s="139"/>
      <c r="AL20" s="139"/>
      <c r="AM20" s="139"/>
      <c r="AN20" s="340"/>
      <c r="AO20" s="340"/>
      <c r="AP20" s="340"/>
      <c r="AQ20" s="139"/>
      <c r="AR20" s="139"/>
      <c r="AS20" s="139"/>
      <c r="AT20" s="139"/>
      <c r="AU20" s="340"/>
      <c r="AV20" s="340"/>
      <c r="AW20" s="340"/>
      <c r="AX20" s="139"/>
      <c r="AY20" s="139"/>
      <c r="AZ20" s="139"/>
      <c r="BA20" s="139"/>
      <c r="BB20" s="340"/>
      <c r="BC20" s="340"/>
      <c r="BD20" s="340"/>
      <c r="BE20" s="139"/>
      <c r="BF20" s="142"/>
      <c r="BG20" s="412"/>
      <c r="BH20" s="2"/>
      <c r="BI20" s="434"/>
      <c r="BJ20" s="434"/>
      <c r="BK20" s="139"/>
      <c r="BL20" s="139"/>
      <c r="BM20" s="431"/>
      <c r="BN20" s="432"/>
      <c r="BO20" s="424"/>
      <c r="BP20" s="139"/>
      <c r="BQ20" s="139"/>
      <c r="BR20" s="139"/>
      <c r="BS20" s="139"/>
    </row>
    <row r="21" spans="1:71" s="17" customFormat="1" ht="9" customHeight="1" thickTop="1">
      <c r="A21" s="370" t="s">
        <v>283</v>
      </c>
      <c r="B21" s="371"/>
      <c r="C21" s="139"/>
      <c r="D21" s="139"/>
      <c r="E21" s="353"/>
      <c r="F21" s="355"/>
      <c r="G21" s="355"/>
      <c r="H21" s="139"/>
      <c r="I21" s="139"/>
      <c r="J21" s="139"/>
      <c r="K21" s="139"/>
      <c r="L21" s="354"/>
      <c r="M21" s="356"/>
      <c r="N21" s="356"/>
      <c r="O21" s="139"/>
      <c r="P21" s="139"/>
      <c r="Q21" s="139"/>
      <c r="R21" s="139"/>
      <c r="S21" s="344" t="s">
        <v>213</v>
      </c>
      <c r="T21" s="355">
        <v>2</v>
      </c>
      <c r="U21" s="355"/>
      <c r="V21" s="139"/>
      <c r="W21" s="139"/>
      <c r="X21" s="139"/>
      <c r="Y21" s="139"/>
      <c r="Z21" s="344" t="s">
        <v>228</v>
      </c>
      <c r="AA21" s="355">
        <v>2</v>
      </c>
      <c r="AB21" s="355"/>
      <c r="AC21" s="139"/>
      <c r="AD21" s="139"/>
      <c r="AE21" s="139"/>
      <c r="AF21" s="139"/>
      <c r="AG21" s="354"/>
      <c r="AH21" s="356"/>
      <c r="AI21" s="356"/>
      <c r="AJ21" s="139"/>
      <c r="AK21" s="139"/>
      <c r="AL21" s="139"/>
      <c r="AM21" s="139"/>
      <c r="AN21" s="344" t="s">
        <v>228</v>
      </c>
      <c r="AO21" s="356">
        <v>2</v>
      </c>
      <c r="AP21" s="356"/>
      <c r="AQ21" s="139"/>
      <c r="AR21" s="139"/>
      <c r="AS21" s="139"/>
      <c r="AT21" s="139"/>
      <c r="AU21" s="344" t="s">
        <v>228</v>
      </c>
      <c r="AV21" s="356">
        <v>2</v>
      </c>
      <c r="AW21" s="356"/>
      <c r="AX21" s="139"/>
      <c r="AY21" s="139"/>
      <c r="AZ21" s="139"/>
      <c r="BA21" s="139"/>
      <c r="BB21" s="354"/>
      <c r="BC21" s="356"/>
      <c r="BD21" s="356"/>
      <c r="BE21" s="139"/>
      <c r="BF21" s="142"/>
      <c r="BG21" s="146"/>
      <c r="BH21" s="2"/>
      <c r="BI21" s="444"/>
      <c r="BJ21" s="444"/>
      <c r="BK21" s="139"/>
      <c r="BL21" s="139"/>
      <c r="BM21" s="354"/>
      <c r="BN21" s="356"/>
      <c r="BO21" s="356"/>
      <c r="BP21" s="139"/>
      <c r="BQ21" s="139"/>
      <c r="BR21" s="139"/>
      <c r="BS21" s="139"/>
    </row>
    <row r="22" spans="1:71" s="166" customFormat="1" ht="9" customHeight="1" thickBot="1">
      <c r="A22" s="370"/>
      <c r="B22" s="371"/>
      <c r="C22" s="139"/>
      <c r="D22" s="139"/>
      <c r="E22" s="354"/>
      <c r="F22" s="356"/>
      <c r="G22" s="356"/>
      <c r="H22" s="143"/>
      <c r="I22" s="143"/>
      <c r="J22" s="143"/>
      <c r="K22" s="143"/>
      <c r="L22" s="354"/>
      <c r="M22" s="356"/>
      <c r="N22" s="356"/>
      <c r="O22" s="143"/>
      <c r="P22" s="143"/>
      <c r="Q22" s="143"/>
      <c r="R22" s="143"/>
      <c r="S22" s="344"/>
      <c r="T22" s="356"/>
      <c r="U22" s="356"/>
      <c r="V22" s="143"/>
      <c r="W22" s="143"/>
      <c r="X22" s="143"/>
      <c r="Y22" s="143"/>
      <c r="Z22" s="344"/>
      <c r="AA22" s="356"/>
      <c r="AB22" s="356"/>
      <c r="AC22" s="143"/>
      <c r="AD22" s="143"/>
      <c r="AE22" s="143"/>
      <c r="AF22" s="143"/>
      <c r="AG22" s="354"/>
      <c r="AH22" s="356"/>
      <c r="AI22" s="356"/>
      <c r="AJ22" s="143"/>
      <c r="AK22" s="143"/>
      <c r="AL22" s="143"/>
      <c r="AM22" s="143"/>
      <c r="AN22" s="344"/>
      <c r="AO22" s="356"/>
      <c r="AP22" s="356"/>
      <c r="AQ22" s="143"/>
      <c r="AR22" s="143"/>
      <c r="AS22" s="143"/>
      <c r="AT22" s="143"/>
      <c r="AU22" s="344"/>
      <c r="AV22" s="356"/>
      <c r="AW22" s="356"/>
      <c r="AX22" s="143"/>
      <c r="AY22" s="143"/>
      <c r="AZ22" s="143"/>
      <c r="BA22" s="143"/>
      <c r="BB22" s="354"/>
      <c r="BC22" s="356"/>
      <c r="BD22" s="356"/>
      <c r="BE22" s="143"/>
      <c r="BF22" s="144"/>
      <c r="BG22" s="145"/>
      <c r="BH22" s="13"/>
      <c r="BI22" s="444"/>
      <c r="BJ22" s="444"/>
      <c r="BK22" s="139"/>
      <c r="BL22" s="139"/>
      <c r="BM22" s="354"/>
      <c r="BN22" s="356"/>
      <c r="BO22" s="356"/>
      <c r="BP22" s="143"/>
      <c r="BQ22" s="143"/>
      <c r="BR22" s="143"/>
      <c r="BS22" s="143"/>
    </row>
    <row r="23" spans="1:71" s="17" customFormat="1" ht="9" customHeight="1" thickTop="1">
      <c r="A23" s="370"/>
      <c r="B23" s="371"/>
      <c r="C23" s="139"/>
      <c r="D23" s="139"/>
      <c r="E23" s="340"/>
      <c r="F23" s="340"/>
      <c r="G23" s="340"/>
      <c r="H23" s="139"/>
      <c r="I23" s="139"/>
      <c r="J23" s="139"/>
      <c r="K23" s="139"/>
      <c r="L23" s="340"/>
      <c r="M23" s="340"/>
      <c r="N23" s="340"/>
      <c r="O23" s="139"/>
      <c r="P23" s="139"/>
      <c r="Q23" s="139"/>
      <c r="R23" s="139"/>
      <c r="S23" s="357" t="s">
        <v>238</v>
      </c>
      <c r="T23" s="358"/>
      <c r="U23" s="341" t="str">
        <f>IFERROR(VLOOKUP(S23,科目チェック!$C$9:$F$32,4,FALSE)&amp;"","")</f>
        <v/>
      </c>
      <c r="V23" s="147"/>
      <c r="W23" s="147"/>
      <c r="X23" s="147"/>
      <c r="Y23" s="147"/>
      <c r="Z23" s="357" t="s">
        <v>472</v>
      </c>
      <c r="AA23" s="358"/>
      <c r="AB23" s="341" t="str">
        <f>IFERROR(VLOOKUP(Z23,科目チェック!$C$9:$F$32,4,FALSE)&amp;"","")</f>
        <v/>
      </c>
      <c r="AC23" s="139"/>
      <c r="AD23" s="139"/>
      <c r="AE23" s="139"/>
      <c r="AF23" s="139"/>
      <c r="AG23" s="340"/>
      <c r="AH23" s="340"/>
      <c r="AI23" s="340"/>
      <c r="AJ23" s="139"/>
      <c r="AK23" s="139"/>
      <c r="AL23" s="139"/>
      <c r="AM23" s="139"/>
      <c r="AN23" s="357" t="s">
        <v>473</v>
      </c>
      <c r="AO23" s="358"/>
      <c r="AP23" s="341" t="str">
        <f>IFERROR(VLOOKUP(AN23,科目チェック!$C$9:$F$32,4,FALSE)&amp;"","")</f>
        <v/>
      </c>
      <c r="AQ23" s="139"/>
      <c r="AR23" s="139"/>
      <c r="AS23" s="139"/>
      <c r="AT23" s="139"/>
      <c r="AU23" s="357" t="s">
        <v>474</v>
      </c>
      <c r="AV23" s="358"/>
      <c r="AW23" s="341" t="str">
        <f>IFERROR(VLOOKUP(AU23,科目チェック!$C$9:$F$32,4,FALSE)&amp;"","")</f>
        <v/>
      </c>
      <c r="AX23" s="139"/>
      <c r="AY23" s="139"/>
      <c r="AZ23" s="139"/>
      <c r="BA23" s="139"/>
      <c r="BB23" s="340"/>
      <c r="BC23" s="340"/>
      <c r="BD23" s="340"/>
      <c r="BE23" s="139"/>
      <c r="BF23" s="142"/>
      <c r="BG23" s="146"/>
      <c r="BH23" s="2"/>
      <c r="BI23" s="444"/>
      <c r="BJ23" s="444"/>
      <c r="BK23" s="139"/>
      <c r="BL23" s="139"/>
      <c r="BM23" s="340"/>
      <c r="BN23" s="340"/>
      <c r="BO23" s="340"/>
      <c r="BP23" s="139"/>
      <c r="BQ23" s="139"/>
      <c r="BR23" s="139"/>
      <c r="BS23" s="139"/>
    </row>
    <row r="24" spans="1:71" s="17" customFormat="1" ht="9" customHeight="1" thickBot="1">
      <c r="A24" s="141"/>
      <c r="B24" s="142"/>
      <c r="C24" s="139"/>
      <c r="D24" s="139"/>
      <c r="E24" s="340"/>
      <c r="F24" s="340"/>
      <c r="G24" s="340"/>
      <c r="H24" s="139"/>
      <c r="I24" s="139"/>
      <c r="J24" s="139"/>
      <c r="K24" s="139"/>
      <c r="L24" s="340"/>
      <c r="M24" s="340"/>
      <c r="N24" s="340"/>
      <c r="O24" s="139"/>
      <c r="P24" s="139"/>
      <c r="Q24" s="139"/>
      <c r="R24" s="139"/>
      <c r="S24" s="359"/>
      <c r="T24" s="360"/>
      <c r="U24" s="342"/>
      <c r="V24" s="147"/>
      <c r="W24" s="147"/>
      <c r="X24" s="147"/>
      <c r="Y24" s="147"/>
      <c r="Z24" s="359"/>
      <c r="AA24" s="360"/>
      <c r="AB24" s="342"/>
      <c r="AC24" s="139"/>
      <c r="AD24" s="139"/>
      <c r="AE24" s="139"/>
      <c r="AF24" s="139"/>
      <c r="AG24" s="340"/>
      <c r="AH24" s="340"/>
      <c r="AI24" s="340"/>
      <c r="AJ24" s="139"/>
      <c r="AK24" s="139"/>
      <c r="AL24" s="139"/>
      <c r="AM24" s="139"/>
      <c r="AN24" s="359"/>
      <c r="AO24" s="360"/>
      <c r="AP24" s="342"/>
      <c r="AQ24" s="139"/>
      <c r="AR24" s="139"/>
      <c r="AS24" s="139"/>
      <c r="AT24" s="139"/>
      <c r="AU24" s="359"/>
      <c r="AV24" s="360"/>
      <c r="AW24" s="342"/>
      <c r="AX24" s="139"/>
      <c r="AY24" s="139"/>
      <c r="AZ24" s="139"/>
      <c r="BA24" s="139"/>
      <c r="BB24" s="340"/>
      <c r="BC24" s="340"/>
      <c r="BD24" s="340"/>
      <c r="BE24" s="139"/>
      <c r="BF24" s="142"/>
      <c r="BG24" s="146"/>
      <c r="BH24" s="2"/>
      <c r="BI24" s="139"/>
      <c r="BJ24" s="139"/>
      <c r="BK24" s="139"/>
      <c r="BL24" s="139"/>
      <c r="BM24" s="340"/>
      <c r="BN24" s="340"/>
      <c r="BO24" s="340"/>
      <c r="BP24" s="139"/>
      <c r="BQ24" s="139"/>
      <c r="BR24" s="139"/>
      <c r="BS24" s="139"/>
    </row>
    <row r="25" spans="1:71" s="17" customFormat="1" ht="9" customHeight="1" thickTop="1">
      <c r="A25" s="449" t="s">
        <v>521</v>
      </c>
      <c r="B25" s="450"/>
      <c r="C25" s="22"/>
      <c r="D25" s="22"/>
      <c r="E25" s="344"/>
      <c r="F25" s="333"/>
      <c r="G25" s="333"/>
      <c r="H25" s="22"/>
      <c r="I25" s="22"/>
      <c r="J25" s="22"/>
      <c r="K25" s="22"/>
      <c r="L25" s="344"/>
      <c r="M25" s="333"/>
      <c r="N25" s="333"/>
      <c r="O25" s="22"/>
      <c r="P25" s="22"/>
      <c r="Q25" s="22"/>
      <c r="R25" s="22"/>
      <c r="S25" s="344"/>
      <c r="T25" s="333"/>
      <c r="U25" s="333"/>
      <c r="V25" s="22"/>
      <c r="W25" s="22"/>
      <c r="X25" s="22"/>
      <c r="Y25" s="22"/>
      <c r="Z25" s="344"/>
      <c r="AA25" s="333"/>
      <c r="AB25" s="333"/>
      <c r="AC25" s="22"/>
      <c r="AD25" s="22"/>
      <c r="AE25" s="22"/>
      <c r="AF25" s="22"/>
      <c r="AG25" s="344"/>
      <c r="AH25" s="333"/>
      <c r="AI25" s="333"/>
      <c r="AJ25" s="22"/>
      <c r="AK25" s="22"/>
      <c r="AL25" s="22"/>
      <c r="AM25" s="22"/>
      <c r="AN25" s="344"/>
      <c r="AO25" s="333"/>
      <c r="AP25" s="333"/>
      <c r="AQ25" s="22"/>
      <c r="AR25" s="22"/>
      <c r="AS25" s="22"/>
      <c r="AT25" s="22"/>
      <c r="AU25" s="344"/>
      <c r="AV25" s="333"/>
      <c r="AW25" s="333"/>
      <c r="AX25" s="22"/>
      <c r="AY25" s="22"/>
      <c r="AZ25" s="22"/>
      <c r="BA25" s="22"/>
      <c r="BB25" s="344"/>
      <c r="BC25" s="333"/>
      <c r="BD25" s="333"/>
      <c r="BE25" s="22"/>
      <c r="BF25" s="30"/>
      <c r="BG25" s="63"/>
      <c r="BH25" s="2"/>
      <c r="BI25" s="22"/>
      <c r="BJ25" s="22"/>
      <c r="BK25" s="22"/>
      <c r="BL25" s="22"/>
      <c r="BM25" s="344"/>
      <c r="BN25" s="333"/>
      <c r="BO25" s="333"/>
      <c r="BP25" s="22"/>
      <c r="BQ25" s="22"/>
      <c r="BR25" s="22"/>
      <c r="BS25" s="22"/>
    </row>
    <row r="26" spans="1:71" s="166" customFormat="1" ht="9" customHeight="1">
      <c r="A26" s="449"/>
      <c r="B26" s="450"/>
      <c r="C26" s="22"/>
      <c r="D26" s="22"/>
      <c r="E26" s="344"/>
      <c r="F26" s="333"/>
      <c r="G26" s="333"/>
      <c r="H26" s="28"/>
      <c r="I26" s="28"/>
      <c r="J26" s="28"/>
      <c r="K26" s="28"/>
      <c r="L26" s="344"/>
      <c r="M26" s="333"/>
      <c r="N26" s="333"/>
      <c r="O26" s="28"/>
      <c r="P26" s="28"/>
      <c r="Q26" s="28"/>
      <c r="R26" s="28"/>
      <c r="S26" s="344"/>
      <c r="T26" s="333"/>
      <c r="U26" s="333"/>
      <c r="V26" s="28"/>
      <c r="W26" s="28"/>
      <c r="X26" s="28"/>
      <c r="Y26" s="28"/>
      <c r="Z26" s="344"/>
      <c r="AA26" s="333"/>
      <c r="AB26" s="333"/>
      <c r="AC26" s="28"/>
      <c r="AD26" s="28"/>
      <c r="AE26" s="28"/>
      <c r="AF26" s="28"/>
      <c r="AG26" s="344"/>
      <c r="AH26" s="333"/>
      <c r="AI26" s="333"/>
      <c r="AJ26" s="28"/>
      <c r="AK26" s="28"/>
      <c r="AL26" s="28"/>
      <c r="AM26" s="28"/>
      <c r="AN26" s="344"/>
      <c r="AO26" s="333"/>
      <c r="AP26" s="333"/>
      <c r="AQ26" s="28"/>
      <c r="AR26" s="28"/>
      <c r="AS26" s="28"/>
      <c r="AT26" s="28"/>
      <c r="AU26" s="344"/>
      <c r="AV26" s="333"/>
      <c r="AW26" s="333"/>
      <c r="AX26" s="28"/>
      <c r="AY26" s="28"/>
      <c r="AZ26" s="28"/>
      <c r="BA26" s="28"/>
      <c r="BB26" s="344"/>
      <c r="BC26" s="333"/>
      <c r="BD26" s="333"/>
      <c r="BE26" s="28"/>
      <c r="BF26" s="32"/>
      <c r="BG26" s="62"/>
      <c r="BH26" s="13"/>
      <c r="BI26" s="22"/>
      <c r="BJ26" s="22"/>
      <c r="BK26" s="22"/>
      <c r="BL26" s="22"/>
      <c r="BM26" s="344"/>
      <c r="BN26" s="333"/>
      <c r="BO26" s="333"/>
      <c r="BP26" s="28"/>
      <c r="BQ26" s="28"/>
      <c r="BR26" s="28"/>
      <c r="BS26" s="28"/>
    </row>
    <row r="27" spans="1:71" s="17" customFormat="1" ht="9" customHeight="1">
      <c r="A27" s="31"/>
      <c r="B27" s="30"/>
      <c r="C27" s="22"/>
      <c r="D27" s="22"/>
      <c r="E27" s="343"/>
      <c r="F27" s="343"/>
      <c r="G27" s="343"/>
      <c r="H27" s="22"/>
      <c r="I27" s="22"/>
      <c r="J27" s="22"/>
      <c r="K27" s="22"/>
      <c r="L27" s="343"/>
      <c r="M27" s="343"/>
      <c r="N27" s="343"/>
      <c r="O27" s="22"/>
      <c r="P27" s="22"/>
      <c r="Q27" s="22"/>
      <c r="R27" s="22"/>
      <c r="S27" s="343"/>
      <c r="T27" s="343"/>
      <c r="U27" s="343"/>
      <c r="Z27" s="343"/>
      <c r="AA27" s="343"/>
      <c r="AB27" s="343"/>
      <c r="AC27" s="22"/>
      <c r="AD27" s="22"/>
      <c r="AE27" s="22"/>
      <c r="AF27" s="22"/>
      <c r="AG27" s="343"/>
      <c r="AH27" s="343"/>
      <c r="AI27" s="343"/>
      <c r="AJ27" s="22"/>
      <c r="AK27" s="22"/>
      <c r="AL27" s="22"/>
      <c r="AM27" s="22"/>
      <c r="AN27" s="343"/>
      <c r="AO27" s="343"/>
      <c r="AP27" s="343"/>
      <c r="AQ27" s="22"/>
      <c r="AR27" s="22"/>
      <c r="AS27" s="22"/>
      <c r="AT27" s="22"/>
      <c r="AU27" s="343"/>
      <c r="AV27" s="343"/>
      <c r="AW27" s="343"/>
      <c r="AX27" s="22"/>
      <c r="AY27" s="22"/>
      <c r="AZ27" s="22"/>
      <c r="BA27" s="22"/>
      <c r="BB27" s="343"/>
      <c r="BC27" s="343"/>
      <c r="BD27" s="343"/>
      <c r="BE27" s="22"/>
      <c r="BF27" s="30"/>
      <c r="BG27" s="63"/>
      <c r="BH27" s="2"/>
      <c r="BI27" s="22"/>
      <c r="BJ27" s="22"/>
      <c r="BK27" s="22"/>
      <c r="BL27" s="22"/>
      <c r="BM27" s="343"/>
      <c r="BN27" s="343"/>
      <c r="BO27" s="343"/>
      <c r="BP27" s="22"/>
      <c r="BQ27" s="22"/>
      <c r="BR27" s="22"/>
      <c r="BS27" s="22"/>
    </row>
    <row r="28" spans="1:71" s="17" customFormat="1" ht="9" customHeight="1">
      <c r="A28" s="31"/>
      <c r="B28" s="30"/>
      <c r="C28" s="22"/>
      <c r="D28" s="22"/>
      <c r="E28" s="343"/>
      <c r="F28" s="343"/>
      <c r="G28" s="343"/>
      <c r="H28" s="22"/>
      <c r="I28" s="22"/>
      <c r="J28" s="22"/>
      <c r="K28" s="22"/>
      <c r="L28" s="343"/>
      <c r="M28" s="343"/>
      <c r="N28" s="343"/>
      <c r="O28" s="22"/>
      <c r="P28" s="22"/>
      <c r="Q28" s="22"/>
      <c r="R28" s="22"/>
      <c r="S28" s="343"/>
      <c r="T28" s="343"/>
      <c r="U28" s="343"/>
      <c r="Z28" s="343"/>
      <c r="AA28" s="343"/>
      <c r="AB28" s="343"/>
      <c r="AC28" s="22"/>
      <c r="AD28" s="22"/>
      <c r="AE28" s="22"/>
      <c r="AF28" s="22"/>
      <c r="AG28" s="343"/>
      <c r="AH28" s="343"/>
      <c r="AI28" s="343"/>
      <c r="AJ28" s="22"/>
      <c r="AK28" s="22"/>
      <c r="AL28" s="22"/>
      <c r="AM28" s="22"/>
      <c r="AN28" s="343"/>
      <c r="AO28" s="343"/>
      <c r="AP28" s="343"/>
      <c r="AQ28" s="22"/>
      <c r="AR28" s="22"/>
      <c r="AS28" s="22"/>
      <c r="AT28" s="22"/>
      <c r="AU28" s="343"/>
      <c r="AV28" s="343"/>
      <c r="AW28" s="343"/>
      <c r="AX28" s="22"/>
      <c r="AY28" s="22"/>
      <c r="AZ28" s="22"/>
      <c r="BA28" s="22"/>
      <c r="BB28" s="343"/>
      <c r="BC28" s="343"/>
      <c r="BD28" s="343"/>
      <c r="BE28" s="22"/>
      <c r="BF28" s="30"/>
      <c r="BG28" s="63"/>
      <c r="BH28" s="2"/>
      <c r="BI28" s="22"/>
      <c r="BJ28" s="22"/>
      <c r="BK28" s="22"/>
      <c r="BL28" s="22"/>
      <c r="BM28" s="343"/>
      <c r="BN28" s="343"/>
      <c r="BO28" s="343"/>
      <c r="BP28" s="22"/>
      <c r="BQ28" s="22"/>
      <c r="BR28" s="22"/>
      <c r="BS28" s="22"/>
    </row>
    <row r="29" spans="1:71" s="17" customFormat="1" ht="4" customHeight="1">
      <c r="A29" s="31"/>
      <c r="B29" s="30"/>
      <c r="C29" s="23"/>
      <c r="D29" s="23"/>
      <c r="E29" s="24"/>
      <c r="F29" s="24"/>
      <c r="G29" s="24"/>
      <c r="H29" s="23"/>
      <c r="I29" s="23"/>
      <c r="J29" s="23"/>
      <c r="K29" s="23"/>
      <c r="L29" s="24"/>
      <c r="M29" s="24"/>
      <c r="N29" s="24"/>
      <c r="O29" s="23"/>
      <c r="P29" s="23"/>
      <c r="Q29" s="23"/>
      <c r="R29" s="23"/>
      <c r="S29" s="24"/>
      <c r="T29" s="24"/>
      <c r="U29" s="24"/>
      <c r="V29" s="23"/>
      <c r="W29" s="23"/>
      <c r="X29" s="23"/>
      <c r="Y29" s="23"/>
      <c r="Z29" s="24"/>
      <c r="AA29" s="24"/>
      <c r="AB29" s="24"/>
      <c r="AC29" s="23"/>
      <c r="AD29" s="23"/>
      <c r="AE29" s="23"/>
      <c r="AF29" s="23"/>
      <c r="AG29" s="24"/>
      <c r="AH29" s="24"/>
      <c r="AI29" s="24"/>
      <c r="AJ29" s="23"/>
      <c r="AK29" s="23"/>
      <c r="AL29" s="23"/>
      <c r="AM29" s="23"/>
      <c r="AN29" s="24"/>
      <c r="AO29" s="24"/>
      <c r="AP29" s="24"/>
      <c r="AQ29" s="23"/>
      <c r="AR29" s="23"/>
      <c r="AS29" s="23"/>
      <c r="AT29" s="23"/>
      <c r="AU29" s="24"/>
      <c r="AV29" s="24"/>
      <c r="AW29" s="24"/>
      <c r="AX29" s="23"/>
      <c r="AY29" s="23"/>
      <c r="AZ29" s="23"/>
      <c r="BA29" s="23"/>
      <c r="BB29" s="24"/>
      <c r="BC29" s="24"/>
      <c r="BD29" s="24"/>
      <c r="BE29" s="23"/>
      <c r="BF29" s="35"/>
      <c r="BG29" s="63"/>
      <c r="BH29" s="2"/>
      <c r="BI29" s="22"/>
      <c r="BJ29" s="22"/>
      <c r="BK29" s="22"/>
      <c r="BL29" s="22"/>
      <c r="BM29" s="153"/>
      <c r="BN29" s="153"/>
      <c r="BO29" s="153"/>
      <c r="BP29" s="22"/>
      <c r="BQ29" s="22"/>
      <c r="BR29" s="22"/>
      <c r="BS29" s="22"/>
    </row>
    <row r="30" spans="1:71" s="17" customFormat="1" ht="4" customHeight="1">
      <c r="A30" s="31"/>
      <c r="B30" s="30"/>
      <c r="C30" s="25"/>
      <c r="D30" s="25"/>
      <c r="E30" s="26"/>
      <c r="F30" s="26"/>
      <c r="G30" s="26"/>
      <c r="H30" s="25"/>
      <c r="I30" s="25"/>
      <c r="J30" s="25"/>
      <c r="K30" s="25"/>
      <c r="L30" s="26"/>
      <c r="M30" s="26"/>
      <c r="N30" s="26"/>
      <c r="O30" s="25"/>
      <c r="P30" s="25"/>
      <c r="Q30" s="25"/>
      <c r="R30" s="25"/>
      <c r="S30" s="26"/>
      <c r="T30" s="26"/>
      <c r="U30" s="26"/>
      <c r="V30" s="25"/>
      <c r="W30" s="25"/>
      <c r="X30" s="25"/>
      <c r="Y30" s="25"/>
      <c r="Z30" s="26"/>
      <c r="AA30" s="26"/>
      <c r="AB30" s="26"/>
      <c r="AC30" s="25"/>
      <c r="AD30" s="25"/>
      <c r="AE30" s="25"/>
      <c r="AF30" s="25"/>
      <c r="AG30" s="26"/>
      <c r="AH30" s="26"/>
      <c r="AI30" s="26"/>
      <c r="AJ30" s="25"/>
      <c r="AK30" s="25"/>
      <c r="AL30" s="25"/>
      <c r="AM30" s="25"/>
      <c r="AN30" s="26"/>
      <c r="AO30" s="26"/>
      <c r="AP30" s="26"/>
      <c r="AQ30" s="25"/>
      <c r="AR30" s="25"/>
      <c r="AS30" s="25"/>
      <c r="AT30" s="25"/>
      <c r="AU30" s="26"/>
      <c r="AV30" s="26"/>
      <c r="AW30" s="26"/>
      <c r="AX30" s="25"/>
      <c r="AY30" s="25"/>
      <c r="AZ30" s="25"/>
      <c r="BA30" s="25"/>
      <c r="BB30" s="26"/>
      <c r="BC30" s="26"/>
      <c r="BD30" s="26"/>
      <c r="BE30" s="25"/>
      <c r="BF30" s="36"/>
      <c r="BG30" s="63"/>
      <c r="BH30" s="2"/>
      <c r="BI30" s="22"/>
      <c r="BJ30" s="22"/>
      <c r="BK30" s="22"/>
      <c r="BL30" s="22"/>
      <c r="BM30" s="153"/>
      <c r="BN30" s="153"/>
      <c r="BO30" s="153"/>
      <c r="BP30" s="22"/>
      <c r="BQ30" s="22"/>
      <c r="BR30" s="22"/>
      <c r="BS30" s="22"/>
    </row>
    <row r="31" spans="1:71" ht="9" customHeight="1">
      <c r="A31" s="43"/>
      <c r="B31" s="60"/>
      <c r="C31" s="17"/>
      <c r="D31" s="17"/>
      <c r="E31" s="344" t="s">
        <v>213</v>
      </c>
      <c r="F31" s="333">
        <v>4</v>
      </c>
      <c r="G31" s="333"/>
      <c r="H31" s="22"/>
      <c r="I31" s="22"/>
      <c r="J31" s="22"/>
      <c r="K31" s="22"/>
      <c r="L31" s="344" t="s">
        <v>213</v>
      </c>
      <c r="M31" s="333">
        <v>4</v>
      </c>
      <c r="N31" s="333"/>
      <c r="O31" s="22"/>
      <c r="P31" s="22"/>
      <c r="Q31" s="22"/>
      <c r="R31" s="22"/>
      <c r="S31" s="344" t="s">
        <v>213</v>
      </c>
      <c r="T31" s="333">
        <v>4</v>
      </c>
      <c r="U31" s="333"/>
      <c r="V31" s="22"/>
      <c r="W31" s="22"/>
      <c r="X31" s="22"/>
      <c r="Y31" s="22"/>
      <c r="Z31" s="344" t="s">
        <v>213</v>
      </c>
      <c r="AA31" s="333">
        <v>4</v>
      </c>
      <c r="AB31" s="333"/>
      <c r="AC31" s="22"/>
      <c r="AD31" s="22"/>
      <c r="AE31" s="22"/>
      <c r="AF31" s="22"/>
      <c r="AG31" s="344" t="s">
        <v>213</v>
      </c>
      <c r="AH31" s="333">
        <v>4</v>
      </c>
      <c r="AI31" s="333"/>
      <c r="AJ31" s="22"/>
      <c r="AK31" s="22"/>
      <c r="AL31" s="22"/>
      <c r="AM31" s="22"/>
      <c r="AN31" s="344"/>
      <c r="AO31" s="333"/>
      <c r="AP31" s="333"/>
      <c r="AQ31" s="22"/>
      <c r="AR31" s="22"/>
      <c r="AS31" s="22"/>
      <c r="AT31" s="22"/>
      <c r="AU31" s="354" t="s">
        <v>213</v>
      </c>
      <c r="AV31" s="356" t="s">
        <v>242</v>
      </c>
      <c r="AW31" s="356"/>
      <c r="AX31" s="139"/>
      <c r="AY31" s="139"/>
      <c r="AZ31" s="139"/>
      <c r="BA31" s="139"/>
      <c r="BB31" s="354" t="s">
        <v>241</v>
      </c>
      <c r="BC31" s="356" t="s">
        <v>239</v>
      </c>
      <c r="BD31" s="356"/>
      <c r="BE31" s="38"/>
      <c r="BF31" s="39"/>
      <c r="BG31" s="64"/>
      <c r="BI31" s="17"/>
      <c r="BJ31" s="17"/>
      <c r="BK31" s="17"/>
      <c r="BL31" s="17"/>
      <c r="BM31" s="344"/>
      <c r="BN31" s="333"/>
      <c r="BO31" s="333"/>
      <c r="BP31" s="22"/>
      <c r="BQ31" s="22"/>
      <c r="BR31" s="22"/>
      <c r="BS31" s="22"/>
    </row>
    <row r="32" spans="1:71" ht="9" customHeight="1" thickBot="1">
      <c r="A32" s="43"/>
      <c r="B32" s="60"/>
      <c r="C32" s="17"/>
      <c r="D32" s="17"/>
      <c r="E32" s="344"/>
      <c r="F32" s="333"/>
      <c r="G32" s="333"/>
      <c r="H32" s="28"/>
      <c r="I32" s="28"/>
      <c r="J32" s="28"/>
      <c r="K32" s="28"/>
      <c r="L32" s="344"/>
      <c r="M32" s="333"/>
      <c r="N32" s="333"/>
      <c r="O32" s="28"/>
      <c r="P32" s="28"/>
      <c r="Q32" s="28"/>
      <c r="R32" s="28"/>
      <c r="S32" s="344"/>
      <c r="T32" s="333"/>
      <c r="U32" s="333"/>
      <c r="V32" s="28"/>
      <c r="W32" s="28"/>
      <c r="X32" s="28"/>
      <c r="Y32" s="28"/>
      <c r="Z32" s="344"/>
      <c r="AA32" s="333"/>
      <c r="AB32" s="333"/>
      <c r="AC32" s="28"/>
      <c r="AD32" s="28"/>
      <c r="AE32" s="28"/>
      <c r="AF32" s="28"/>
      <c r="AG32" s="344"/>
      <c r="AH32" s="333"/>
      <c r="AI32" s="333"/>
      <c r="AJ32" s="28"/>
      <c r="AK32" s="28"/>
      <c r="AL32" s="28"/>
      <c r="AM32" s="28"/>
      <c r="AN32" s="344"/>
      <c r="AO32" s="333"/>
      <c r="AP32" s="333"/>
      <c r="AQ32" s="28"/>
      <c r="AR32" s="28"/>
      <c r="AS32" s="28"/>
      <c r="AT32" s="28"/>
      <c r="AU32" s="354"/>
      <c r="AV32" s="356"/>
      <c r="AW32" s="356"/>
      <c r="AX32" s="143"/>
      <c r="AY32" s="143"/>
      <c r="AZ32" s="143"/>
      <c r="BA32" s="143"/>
      <c r="BB32" s="354"/>
      <c r="BC32" s="356"/>
      <c r="BD32" s="356"/>
      <c r="BE32" s="38"/>
      <c r="BF32" s="39"/>
      <c r="BG32" s="64"/>
      <c r="BI32" s="17"/>
      <c r="BJ32" s="17"/>
      <c r="BK32" s="17"/>
      <c r="BL32" s="17"/>
      <c r="BM32" s="344"/>
      <c r="BN32" s="333"/>
      <c r="BO32" s="333"/>
      <c r="BP32" s="28"/>
      <c r="BQ32" s="28"/>
      <c r="BR32" s="28"/>
      <c r="BS32" s="28"/>
    </row>
    <row r="33" spans="1:71" ht="9" customHeight="1" thickTop="1">
      <c r="A33" s="449" t="s">
        <v>522</v>
      </c>
      <c r="B33" s="450"/>
      <c r="C33" s="17"/>
      <c r="D33" s="17"/>
      <c r="E33" s="346" t="str">
        <f>科目チェック!L10</f>
        <v>大学英語</v>
      </c>
      <c r="F33" s="347"/>
      <c r="G33" s="350" t="str">
        <f>IFERROR(VLOOKUP(E33,科目チェック!$L$9:$O$18,4,FALSE)&amp;"","")</f>
        <v/>
      </c>
      <c r="H33" s="22"/>
      <c r="I33" s="22"/>
      <c r="J33" s="22"/>
      <c r="K33" s="22"/>
      <c r="L33" s="346" t="s">
        <v>227</v>
      </c>
      <c r="M33" s="347"/>
      <c r="N33" s="350" t="str">
        <f>IFERROR(VLOOKUP(L33,科目チェック!$L$9:$O$18,4,FALSE)&amp;"","")</f>
        <v/>
      </c>
      <c r="O33" s="22"/>
      <c r="P33" s="22"/>
      <c r="Q33" s="22"/>
      <c r="R33" s="22"/>
      <c r="S33" s="346" t="s">
        <v>230</v>
      </c>
      <c r="T33" s="347"/>
      <c r="U33" s="350" t="str">
        <f>IFERROR(VLOOKUP(S33,科目チェック!$L$9:$O$18,4,FALSE)&amp;"","")</f>
        <v/>
      </c>
      <c r="V33" s="17"/>
      <c r="W33" s="17"/>
      <c r="X33" s="17"/>
      <c r="Y33" s="17"/>
      <c r="Z33" s="346" t="s">
        <v>449</v>
      </c>
      <c r="AA33" s="347"/>
      <c r="AB33" s="350" t="str">
        <f>IFERROR(VLOOKUP(Z33,科目チェック!$L$9:$O$18,4,FALSE)&amp;"","")</f>
        <v/>
      </c>
      <c r="AC33" s="17"/>
      <c r="AD33" s="17"/>
      <c r="AE33" s="17"/>
      <c r="AF33" s="17"/>
      <c r="AG33" s="346" t="s">
        <v>450</v>
      </c>
      <c r="AH33" s="347"/>
      <c r="AI33" s="350" t="str">
        <f>IFERROR(VLOOKUP(AG33,科目チェック!$L$9:$O$18,4,FALSE)&amp;"","")</f>
        <v/>
      </c>
      <c r="AJ33" s="22"/>
      <c r="AK33" s="22"/>
      <c r="AL33" s="22"/>
      <c r="AM33" s="22"/>
      <c r="AN33" s="343"/>
      <c r="AO33" s="343"/>
      <c r="AP33" s="343"/>
      <c r="AQ33" s="22"/>
      <c r="AR33" s="22"/>
      <c r="AS33" s="22"/>
      <c r="AT33" s="22"/>
      <c r="AU33" s="357" t="str">
        <f>科目チェック!$C$78</f>
        <v>卒業研究Ⅰ</v>
      </c>
      <c r="AV33" s="358"/>
      <c r="AW33" s="341" t="str">
        <f>IFERROR(VLOOKUP(AU33,科目チェック!$C$46:$F$90,4,FALSE)&amp;"","")</f>
        <v/>
      </c>
      <c r="AX33" s="139"/>
      <c r="AY33" s="139"/>
      <c r="AZ33" s="139"/>
      <c r="BA33" s="139"/>
      <c r="BB33" s="357" t="str">
        <f>科目チェック!$C$79</f>
        <v>卒業研究Ⅱ</v>
      </c>
      <c r="BC33" s="358"/>
      <c r="BD33" s="341" t="str">
        <f>IFERROR(VLOOKUP(BB33,科目チェック!$C$46:$F$90,4,FALSE)&amp;"","")</f>
        <v/>
      </c>
      <c r="BE33" s="38"/>
      <c r="BF33" s="39"/>
      <c r="BG33" s="64"/>
      <c r="BI33" s="17"/>
      <c r="BJ33" s="17"/>
      <c r="BK33" s="17"/>
      <c r="BL33" s="17"/>
      <c r="BM33" s="343"/>
      <c r="BN33" s="343"/>
      <c r="BO33" s="343"/>
      <c r="BP33" s="22"/>
      <c r="BQ33" s="22"/>
      <c r="BR33" s="22"/>
      <c r="BS33" s="22"/>
    </row>
    <row r="34" spans="1:71" ht="9" customHeight="1" thickBot="1">
      <c r="A34" s="449"/>
      <c r="B34" s="450"/>
      <c r="C34" s="17"/>
      <c r="D34" s="17"/>
      <c r="E34" s="348"/>
      <c r="F34" s="349"/>
      <c r="G34" s="351"/>
      <c r="H34" s="22"/>
      <c r="I34" s="22"/>
      <c r="J34" s="22"/>
      <c r="K34" s="22"/>
      <c r="L34" s="348"/>
      <c r="M34" s="349"/>
      <c r="N34" s="351"/>
      <c r="O34" s="22"/>
      <c r="P34" s="22"/>
      <c r="Q34" s="22"/>
      <c r="R34" s="22"/>
      <c r="S34" s="348"/>
      <c r="T34" s="349"/>
      <c r="U34" s="351"/>
      <c r="V34" s="17"/>
      <c r="W34" s="17"/>
      <c r="X34" s="17"/>
      <c r="Y34" s="17"/>
      <c r="Z34" s="348"/>
      <c r="AA34" s="349"/>
      <c r="AB34" s="351"/>
      <c r="AC34" s="17"/>
      <c r="AD34" s="17"/>
      <c r="AE34" s="17"/>
      <c r="AF34" s="17"/>
      <c r="AG34" s="348"/>
      <c r="AH34" s="349"/>
      <c r="AI34" s="351"/>
      <c r="AJ34" s="22"/>
      <c r="AK34" s="22"/>
      <c r="AL34" s="22"/>
      <c r="AM34" s="22"/>
      <c r="AN34" s="343"/>
      <c r="AO34" s="343"/>
      <c r="AP34" s="343"/>
      <c r="AQ34" s="22"/>
      <c r="AR34" s="22"/>
      <c r="AS34" s="22"/>
      <c r="AT34" s="22"/>
      <c r="AU34" s="359"/>
      <c r="AV34" s="360"/>
      <c r="AW34" s="342"/>
      <c r="AX34" s="139"/>
      <c r="AY34" s="139"/>
      <c r="AZ34" s="139"/>
      <c r="BA34" s="139"/>
      <c r="BB34" s="359"/>
      <c r="BC34" s="360"/>
      <c r="BD34" s="342"/>
      <c r="BE34" s="38"/>
      <c r="BF34" s="39"/>
      <c r="BG34" s="64"/>
      <c r="BI34" s="17"/>
      <c r="BJ34" s="17"/>
      <c r="BK34" s="17"/>
      <c r="BL34" s="17"/>
      <c r="BM34" s="343"/>
      <c r="BN34" s="343"/>
      <c r="BO34" s="343"/>
      <c r="BP34" s="22"/>
      <c r="BQ34" s="22"/>
      <c r="BR34" s="22"/>
      <c r="BS34" s="22"/>
    </row>
    <row r="35" spans="1:71" ht="9" customHeight="1" thickTop="1">
      <c r="A35" s="43"/>
      <c r="B35" s="60"/>
      <c r="C35" s="17"/>
      <c r="D35" s="17"/>
      <c r="E35" s="344" t="s">
        <v>213</v>
      </c>
      <c r="F35" s="333">
        <v>4</v>
      </c>
      <c r="G35" s="333"/>
      <c r="H35" s="22"/>
      <c r="I35" s="22"/>
      <c r="J35" s="22"/>
      <c r="K35" s="22"/>
      <c r="L35" s="344" t="s">
        <v>213</v>
      </c>
      <c r="M35" s="333">
        <v>4</v>
      </c>
      <c r="N35" s="333"/>
      <c r="O35" s="22"/>
      <c r="P35" s="22"/>
      <c r="Q35" s="22"/>
      <c r="R35" s="22"/>
      <c r="S35" s="344"/>
      <c r="T35" s="333"/>
      <c r="U35" s="333"/>
      <c r="V35" s="22"/>
      <c r="W35" s="22"/>
      <c r="X35" s="22"/>
      <c r="Y35" s="22"/>
      <c r="Z35" s="344"/>
      <c r="AA35" s="333"/>
      <c r="AB35" s="333"/>
      <c r="AC35" s="22"/>
      <c r="AD35" s="22"/>
      <c r="AE35" s="22"/>
      <c r="AF35" s="22"/>
      <c r="AG35" s="344"/>
      <c r="AH35" s="333"/>
      <c r="AI35" s="333"/>
      <c r="AJ35" s="22"/>
      <c r="AK35" s="22"/>
      <c r="AL35" s="22"/>
      <c r="AM35" s="22"/>
      <c r="AN35" s="344"/>
      <c r="AO35" s="333"/>
      <c r="AP35" s="333"/>
      <c r="AQ35" s="22"/>
      <c r="AR35" s="22"/>
      <c r="AS35" s="22"/>
      <c r="AT35" s="22"/>
      <c r="AU35" s="344"/>
      <c r="AV35" s="333"/>
      <c r="AW35" s="333"/>
      <c r="AX35" s="22"/>
      <c r="AY35" s="22"/>
      <c r="AZ35" s="22"/>
      <c r="BA35" s="22"/>
      <c r="BB35" s="344"/>
      <c r="BC35" s="333"/>
      <c r="BD35" s="333"/>
      <c r="BE35" s="38"/>
      <c r="BF35" s="39"/>
      <c r="BG35" s="64"/>
      <c r="BI35" s="17"/>
      <c r="BJ35" s="17"/>
      <c r="BK35" s="17"/>
      <c r="BL35" s="17"/>
      <c r="BM35" s="344"/>
      <c r="BN35" s="333"/>
      <c r="BO35" s="333"/>
      <c r="BP35" s="22"/>
      <c r="BQ35" s="22"/>
      <c r="BR35" s="22"/>
      <c r="BS35" s="22"/>
    </row>
    <row r="36" spans="1:71" ht="9" customHeight="1" thickBot="1">
      <c r="A36" s="43"/>
      <c r="B36" s="60"/>
      <c r="C36" s="17"/>
      <c r="D36" s="17"/>
      <c r="E36" s="344"/>
      <c r="F36" s="333"/>
      <c r="G36" s="333"/>
      <c r="H36" s="28"/>
      <c r="I36" s="28"/>
      <c r="J36" s="28"/>
      <c r="K36" s="28"/>
      <c r="L36" s="344"/>
      <c r="M36" s="333"/>
      <c r="N36" s="333"/>
      <c r="O36" s="28"/>
      <c r="P36" s="28"/>
      <c r="Q36" s="28"/>
      <c r="R36" s="28"/>
      <c r="S36" s="344"/>
      <c r="T36" s="333"/>
      <c r="U36" s="333"/>
      <c r="V36" s="28"/>
      <c r="W36" s="28"/>
      <c r="X36" s="28"/>
      <c r="Y36" s="28"/>
      <c r="Z36" s="344"/>
      <c r="AA36" s="333"/>
      <c r="AB36" s="333"/>
      <c r="AC36" s="28"/>
      <c r="AD36" s="28"/>
      <c r="AE36" s="28"/>
      <c r="AF36" s="28"/>
      <c r="AG36" s="344"/>
      <c r="AH36" s="333"/>
      <c r="AI36" s="333"/>
      <c r="AJ36" s="28"/>
      <c r="AK36" s="28"/>
      <c r="AL36" s="28"/>
      <c r="AM36" s="28"/>
      <c r="AN36" s="344"/>
      <c r="AO36" s="333"/>
      <c r="AP36" s="333"/>
      <c r="AQ36" s="28"/>
      <c r="AR36" s="28"/>
      <c r="AS36" s="28"/>
      <c r="AT36" s="28"/>
      <c r="AU36" s="344"/>
      <c r="AV36" s="333"/>
      <c r="AW36" s="333"/>
      <c r="AX36" s="28"/>
      <c r="AY36" s="28"/>
      <c r="AZ36" s="28"/>
      <c r="BA36" s="28"/>
      <c r="BB36" s="344"/>
      <c r="BC36" s="333"/>
      <c r="BD36" s="333"/>
      <c r="BE36" s="38"/>
      <c r="BF36" s="39"/>
      <c r="BG36" s="64"/>
      <c r="BI36" s="17"/>
      <c r="BJ36" s="17"/>
      <c r="BK36" s="17"/>
      <c r="BL36" s="17"/>
      <c r="BM36" s="344"/>
      <c r="BN36" s="333"/>
      <c r="BO36" s="333"/>
      <c r="BP36" s="28"/>
      <c r="BQ36" s="28"/>
      <c r="BR36" s="28"/>
      <c r="BS36" s="28"/>
    </row>
    <row r="37" spans="1:71" ht="9" customHeight="1" thickTop="1">
      <c r="A37" s="43"/>
      <c r="B37" s="60"/>
      <c r="C37" s="17"/>
      <c r="D37" s="17"/>
      <c r="E37" s="346" t="s">
        <v>447</v>
      </c>
      <c r="F37" s="347"/>
      <c r="G37" s="350" t="str">
        <f>IFERROR(VLOOKUP(E37,科目チェック!$L$9:$O$18,4,FALSE)&amp;"","")</f>
        <v/>
      </c>
      <c r="H37" s="17"/>
      <c r="I37" s="17"/>
      <c r="J37" s="17"/>
      <c r="K37" s="17"/>
      <c r="L37" s="346" t="s">
        <v>448</v>
      </c>
      <c r="M37" s="347"/>
      <c r="N37" s="350" t="str">
        <f>IFERROR(VLOOKUP(L37,科目チェック!$L$9:$O$18,4,FALSE)&amp;"","")</f>
        <v/>
      </c>
      <c r="O37" s="22"/>
      <c r="P37" s="22"/>
      <c r="Q37" s="22"/>
      <c r="R37" s="22"/>
      <c r="S37" s="343"/>
      <c r="T37" s="343"/>
      <c r="U37" s="343"/>
      <c r="V37" s="17"/>
      <c r="W37" s="17"/>
      <c r="X37" s="17"/>
      <c r="Y37" s="17"/>
      <c r="Z37" s="343"/>
      <c r="AA37" s="343"/>
      <c r="AB37" s="343"/>
      <c r="AC37" s="22"/>
      <c r="AD37" s="22"/>
      <c r="AE37" s="22"/>
      <c r="AF37" s="22"/>
      <c r="AG37" s="343"/>
      <c r="AH37" s="343"/>
      <c r="AI37" s="343"/>
      <c r="AJ37" s="22"/>
      <c r="AK37" s="22"/>
      <c r="AL37" s="22"/>
      <c r="AM37" s="22"/>
      <c r="AN37" s="343"/>
      <c r="AO37" s="343"/>
      <c r="AP37" s="343"/>
      <c r="AQ37" s="22"/>
      <c r="AR37" s="22"/>
      <c r="AS37" s="22"/>
      <c r="AT37" s="22"/>
      <c r="AU37" s="343"/>
      <c r="AV37" s="343"/>
      <c r="AW37" s="343"/>
      <c r="AX37" s="22"/>
      <c r="AY37" s="22"/>
      <c r="AZ37" s="22"/>
      <c r="BA37" s="22"/>
      <c r="BB37" s="343"/>
      <c r="BC37" s="343"/>
      <c r="BD37" s="343"/>
      <c r="BE37" s="38"/>
      <c r="BF37" s="39"/>
      <c r="BG37" s="64"/>
      <c r="BI37" s="17"/>
      <c r="BJ37" s="17"/>
      <c r="BK37" s="17"/>
      <c r="BL37" s="17"/>
      <c r="BM37" s="343"/>
      <c r="BN37" s="343"/>
      <c r="BO37" s="343"/>
      <c r="BP37" s="17"/>
      <c r="BQ37" s="17"/>
      <c r="BR37" s="17"/>
      <c r="BS37" s="17"/>
    </row>
    <row r="38" spans="1:71" ht="9" customHeight="1" thickBot="1">
      <c r="A38" s="43"/>
      <c r="B38" s="60"/>
      <c r="C38" s="17"/>
      <c r="D38" s="17"/>
      <c r="E38" s="348"/>
      <c r="F38" s="349"/>
      <c r="G38" s="351"/>
      <c r="H38" s="17"/>
      <c r="I38" s="17"/>
      <c r="J38" s="17"/>
      <c r="K38" s="17"/>
      <c r="L38" s="348"/>
      <c r="M38" s="349"/>
      <c r="N38" s="351"/>
      <c r="O38" s="22"/>
      <c r="P38" s="22"/>
      <c r="Q38" s="22"/>
      <c r="R38" s="22"/>
      <c r="S38" s="343"/>
      <c r="T38" s="343"/>
      <c r="U38" s="343"/>
      <c r="V38" s="17"/>
      <c r="W38" s="17"/>
      <c r="X38" s="17"/>
      <c r="Y38" s="17"/>
      <c r="Z38" s="343"/>
      <c r="AA38" s="343"/>
      <c r="AB38" s="343"/>
      <c r="AC38" s="22"/>
      <c r="AD38" s="22"/>
      <c r="AE38" s="22"/>
      <c r="AF38" s="22"/>
      <c r="AG38" s="343"/>
      <c r="AH38" s="343"/>
      <c r="AI38" s="343"/>
      <c r="AJ38" s="22"/>
      <c r="AK38" s="22"/>
      <c r="AL38" s="22"/>
      <c r="AM38" s="22"/>
      <c r="AN38" s="343"/>
      <c r="AO38" s="343"/>
      <c r="AP38" s="343"/>
      <c r="AQ38" s="22"/>
      <c r="AR38" s="22"/>
      <c r="AS38" s="22"/>
      <c r="AT38" s="22"/>
      <c r="AU38" s="343"/>
      <c r="AV38" s="343"/>
      <c r="AW38" s="343"/>
      <c r="AX38" s="22"/>
      <c r="AY38" s="22"/>
      <c r="AZ38" s="22"/>
      <c r="BA38" s="22"/>
      <c r="BB38" s="343"/>
      <c r="BC38" s="343"/>
      <c r="BD38" s="343"/>
      <c r="BE38" s="38"/>
      <c r="BF38" s="39"/>
      <c r="BG38" s="64"/>
      <c r="BI38" s="17"/>
      <c r="BJ38" s="17"/>
      <c r="BK38" s="17"/>
      <c r="BL38" s="17"/>
      <c r="BM38" s="343"/>
      <c r="BN38" s="343"/>
      <c r="BO38" s="343"/>
      <c r="BP38" s="17"/>
      <c r="BQ38" s="17"/>
      <c r="BR38" s="17"/>
      <c r="BS38" s="17"/>
    </row>
    <row r="39" spans="1:71" ht="9" customHeight="1" thickTop="1">
      <c r="A39" s="43"/>
      <c r="B39" s="60"/>
      <c r="C39" s="17"/>
      <c r="D39" s="17"/>
      <c r="E39" s="344"/>
      <c r="F39" s="333"/>
      <c r="G39" s="333"/>
      <c r="H39" s="22"/>
      <c r="I39" s="22"/>
      <c r="J39" s="22"/>
      <c r="K39" s="22"/>
      <c r="L39" s="344"/>
      <c r="M39" s="333"/>
      <c r="N39" s="333"/>
      <c r="O39" s="22"/>
      <c r="P39" s="22"/>
      <c r="Q39" s="22"/>
      <c r="R39" s="22"/>
      <c r="S39" s="344"/>
      <c r="T39" s="333"/>
      <c r="U39" s="333"/>
      <c r="V39" s="22"/>
      <c r="W39" s="22"/>
      <c r="X39" s="22"/>
      <c r="Y39" s="22"/>
      <c r="Z39" s="344"/>
      <c r="AA39" s="333"/>
      <c r="AB39" s="333"/>
      <c r="AC39" s="22"/>
      <c r="AD39" s="22"/>
      <c r="AE39" s="22"/>
      <c r="AF39" s="22"/>
      <c r="AG39" s="344" t="s">
        <v>213</v>
      </c>
      <c r="AH39" s="333">
        <v>3</v>
      </c>
      <c r="AI39" s="333"/>
      <c r="AJ39" s="22"/>
      <c r="AK39" s="22"/>
      <c r="AL39" s="22"/>
      <c r="AM39" s="22"/>
      <c r="AN39" s="344" t="s">
        <v>213</v>
      </c>
      <c r="AO39" s="333">
        <v>3</v>
      </c>
      <c r="AP39" s="333"/>
      <c r="AQ39" s="22"/>
      <c r="AR39" s="22"/>
      <c r="AS39" s="22"/>
      <c r="AT39" s="22"/>
      <c r="AU39" s="344"/>
      <c r="AV39" s="333"/>
      <c r="AW39" s="333"/>
      <c r="AX39" s="22"/>
      <c r="AY39" s="22"/>
      <c r="AZ39" s="22"/>
      <c r="BA39" s="22"/>
      <c r="BB39" s="344"/>
      <c r="BC39" s="333"/>
      <c r="BD39" s="333"/>
      <c r="BE39" s="38"/>
      <c r="BF39" s="39"/>
      <c r="BG39" s="64"/>
      <c r="BI39" s="17"/>
      <c r="BJ39" s="17"/>
      <c r="BK39" s="17"/>
      <c r="BL39" s="17"/>
      <c r="BM39" s="344"/>
      <c r="BN39" s="333"/>
      <c r="BO39" s="333"/>
      <c r="BP39" s="22"/>
      <c r="BQ39" s="22"/>
      <c r="BR39" s="22"/>
      <c r="BS39" s="22"/>
    </row>
    <row r="40" spans="1:71" ht="9" customHeight="1" thickBot="1">
      <c r="A40" s="43"/>
      <c r="B40" s="60"/>
      <c r="C40" s="17"/>
      <c r="D40" s="17"/>
      <c r="E40" s="344"/>
      <c r="F40" s="333"/>
      <c r="G40" s="333"/>
      <c r="H40" s="28"/>
      <c r="I40" s="28"/>
      <c r="J40" s="28"/>
      <c r="K40" s="28"/>
      <c r="L40" s="344"/>
      <c r="M40" s="333"/>
      <c r="N40" s="333"/>
      <c r="O40" s="28"/>
      <c r="P40" s="28"/>
      <c r="Q40" s="28"/>
      <c r="R40" s="28"/>
      <c r="S40" s="344"/>
      <c r="T40" s="333"/>
      <c r="U40" s="333"/>
      <c r="V40" s="28"/>
      <c r="W40" s="28"/>
      <c r="X40" s="28"/>
      <c r="Y40" s="28"/>
      <c r="Z40" s="344"/>
      <c r="AA40" s="333"/>
      <c r="AB40" s="333"/>
      <c r="AC40" s="28"/>
      <c r="AD40" s="28"/>
      <c r="AE40" s="28"/>
      <c r="AF40" s="28"/>
      <c r="AG40" s="344"/>
      <c r="AH40" s="333"/>
      <c r="AI40" s="333"/>
      <c r="AJ40" s="28"/>
      <c r="AK40" s="28"/>
      <c r="AL40" s="28"/>
      <c r="AM40" s="28"/>
      <c r="AN40" s="344"/>
      <c r="AO40" s="333"/>
      <c r="AP40" s="333"/>
      <c r="AQ40" s="28"/>
      <c r="AR40" s="28"/>
      <c r="AS40" s="28"/>
      <c r="AT40" s="28"/>
      <c r="AU40" s="344"/>
      <c r="AV40" s="333"/>
      <c r="AW40" s="333"/>
      <c r="AX40" s="28"/>
      <c r="AY40" s="28"/>
      <c r="AZ40" s="28"/>
      <c r="BA40" s="28"/>
      <c r="BB40" s="344"/>
      <c r="BC40" s="333"/>
      <c r="BD40" s="333"/>
      <c r="BE40" s="38"/>
      <c r="BF40" s="39"/>
      <c r="BG40" s="64"/>
      <c r="BI40" s="17"/>
      <c r="BJ40" s="17"/>
      <c r="BK40" s="17"/>
      <c r="BL40" s="17"/>
      <c r="BM40" s="344"/>
      <c r="BN40" s="333"/>
      <c r="BO40" s="333"/>
      <c r="BP40" s="28"/>
      <c r="BQ40" s="28"/>
      <c r="BR40" s="28"/>
      <c r="BS40" s="28"/>
    </row>
    <row r="41" spans="1:71" ht="9" customHeight="1" thickTop="1">
      <c r="A41" s="449" t="s">
        <v>523</v>
      </c>
      <c r="B41" s="450"/>
      <c r="C41" s="17"/>
      <c r="D41" s="17"/>
      <c r="E41" s="343"/>
      <c r="F41" s="343"/>
      <c r="G41" s="343"/>
      <c r="H41" s="22"/>
      <c r="I41" s="22"/>
      <c r="J41" s="22"/>
      <c r="K41" s="22"/>
      <c r="L41" s="343"/>
      <c r="M41" s="343"/>
      <c r="N41" s="343"/>
      <c r="O41" s="22"/>
      <c r="P41" s="22"/>
      <c r="Q41" s="22"/>
      <c r="R41" s="22"/>
      <c r="S41" s="343"/>
      <c r="T41" s="343"/>
      <c r="U41" s="343"/>
      <c r="V41" s="17"/>
      <c r="W41" s="17"/>
      <c r="X41" s="17"/>
      <c r="Y41" s="17"/>
      <c r="Z41" s="343"/>
      <c r="AA41" s="343"/>
      <c r="AB41" s="343"/>
      <c r="AC41" s="22"/>
      <c r="AD41" s="22"/>
      <c r="AE41" s="22"/>
      <c r="AF41" s="22"/>
      <c r="AG41" s="346" t="s">
        <v>234</v>
      </c>
      <c r="AH41" s="347"/>
      <c r="AI41" s="341" t="str">
        <f>IFERROR(VLOOKUP(AG41,科目チェック!$T$46:$X$78,4,FALSE)&amp;"","")</f>
        <v/>
      </c>
      <c r="AJ41" s="22"/>
      <c r="AK41" s="22"/>
      <c r="AL41" s="22"/>
      <c r="AM41" s="22"/>
      <c r="AN41" s="346" t="s">
        <v>235</v>
      </c>
      <c r="AO41" s="347"/>
      <c r="AP41" s="341" t="str">
        <f>IFERROR(VLOOKUP(AN41,科目チェック!$T$46:$X$78,4,FALSE)&amp;"","")</f>
        <v/>
      </c>
      <c r="AQ41" s="22"/>
      <c r="AR41" s="22"/>
      <c r="AS41" s="22"/>
      <c r="AT41" s="22"/>
      <c r="AU41" s="343"/>
      <c r="AV41" s="343"/>
      <c r="AW41" s="343"/>
      <c r="AX41" s="22"/>
      <c r="AY41" s="22"/>
      <c r="AZ41" s="22"/>
      <c r="BA41" s="22"/>
      <c r="BB41" s="343"/>
      <c r="BC41" s="343"/>
      <c r="BD41" s="343"/>
      <c r="BE41" s="38"/>
      <c r="BF41" s="39"/>
      <c r="BG41" s="64"/>
      <c r="BI41" s="17"/>
      <c r="BJ41" s="17"/>
      <c r="BK41" s="17"/>
      <c r="BL41" s="17"/>
      <c r="BM41" s="343"/>
      <c r="BN41" s="343"/>
      <c r="BO41" s="343"/>
      <c r="BP41" s="22"/>
      <c r="BQ41" s="22"/>
      <c r="BR41" s="22"/>
      <c r="BS41" s="22"/>
    </row>
    <row r="42" spans="1:71" ht="9" customHeight="1" thickBot="1">
      <c r="A42" s="449"/>
      <c r="B42" s="450"/>
      <c r="C42" s="17"/>
      <c r="D42" s="17"/>
      <c r="E42" s="343"/>
      <c r="F42" s="343"/>
      <c r="G42" s="343"/>
      <c r="H42" s="22"/>
      <c r="I42" s="22"/>
      <c r="J42" s="22"/>
      <c r="K42" s="22"/>
      <c r="L42" s="343"/>
      <c r="M42" s="343"/>
      <c r="N42" s="343"/>
      <c r="O42" s="22"/>
      <c r="P42" s="22"/>
      <c r="Q42" s="22"/>
      <c r="R42" s="22"/>
      <c r="S42" s="343"/>
      <c r="T42" s="343"/>
      <c r="U42" s="343"/>
      <c r="V42" s="17"/>
      <c r="W42" s="17"/>
      <c r="X42" s="17"/>
      <c r="Y42" s="17"/>
      <c r="Z42" s="343"/>
      <c r="AA42" s="343"/>
      <c r="AB42" s="343"/>
      <c r="AC42" s="22"/>
      <c r="AD42" s="22"/>
      <c r="AE42" s="22"/>
      <c r="AF42" s="22"/>
      <c r="AG42" s="348"/>
      <c r="AH42" s="349"/>
      <c r="AI42" s="342"/>
      <c r="AJ42" s="22"/>
      <c r="AK42" s="22"/>
      <c r="AL42" s="22"/>
      <c r="AM42" s="22"/>
      <c r="AN42" s="348"/>
      <c r="AO42" s="349"/>
      <c r="AP42" s="342"/>
      <c r="AQ42" s="22"/>
      <c r="AR42" s="22"/>
      <c r="AS42" s="22"/>
      <c r="AT42" s="22"/>
      <c r="AU42" s="343"/>
      <c r="AV42" s="343"/>
      <c r="AW42" s="343"/>
      <c r="AX42" s="22"/>
      <c r="AY42" s="22"/>
      <c r="AZ42" s="22"/>
      <c r="BA42" s="22"/>
      <c r="BB42" s="343"/>
      <c r="BC42" s="343"/>
      <c r="BD42" s="343"/>
      <c r="BE42" s="38"/>
      <c r="BF42" s="39"/>
      <c r="BG42" s="64"/>
      <c r="BI42" s="17"/>
      <c r="BJ42" s="17"/>
      <c r="BK42" s="17"/>
      <c r="BL42" s="17"/>
      <c r="BM42" s="343"/>
      <c r="BN42" s="343"/>
      <c r="BO42" s="343"/>
      <c r="BP42" s="22"/>
      <c r="BQ42" s="22"/>
      <c r="BR42" s="22"/>
      <c r="BS42" s="22"/>
    </row>
    <row r="43" spans="1:71" ht="9" customHeight="1" thickTop="1">
      <c r="A43" s="43"/>
      <c r="B43" s="60"/>
      <c r="C43" s="17"/>
      <c r="D43" s="17"/>
      <c r="E43" s="344"/>
      <c r="F43" s="333"/>
      <c r="G43" s="333"/>
      <c r="H43" s="22"/>
      <c r="I43" s="22"/>
      <c r="J43" s="22"/>
      <c r="K43" s="22"/>
      <c r="L43" s="344"/>
      <c r="M43" s="333"/>
      <c r="N43" s="333"/>
      <c r="O43" s="22"/>
      <c r="P43" s="22"/>
      <c r="Q43" s="22"/>
      <c r="R43" s="22"/>
      <c r="S43" s="344"/>
      <c r="T43" s="333"/>
      <c r="U43" s="333"/>
      <c r="V43" s="22"/>
      <c r="W43" s="22"/>
      <c r="X43" s="22"/>
      <c r="Y43" s="22"/>
      <c r="Z43" s="344"/>
      <c r="AA43" s="333"/>
      <c r="AB43" s="333"/>
      <c r="AC43" s="22"/>
      <c r="AD43" s="22"/>
      <c r="AE43" s="22"/>
      <c r="AF43" s="22"/>
      <c r="AG43" s="344" t="s">
        <v>240</v>
      </c>
      <c r="AH43" s="333">
        <v>5</v>
      </c>
      <c r="AI43" s="333"/>
      <c r="AJ43" s="22"/>
      <c r="AK43" s="22"/>
      <c r="AL43" s="22"/>
      <c r="AM43" s="22"/>
      <c r="AN43" s="344" t="s">
        <v>240</v>
      </c>
      <c r="AO43" s="333">
        <v>5</v>
      </c>
      <c r="AP43" s="333"/>
      <c r="AQ43" s="22"/>
      <c r="AR43" s="22"/>
      <c r="AS43" s="22"/>
      <c r="AT43" s="22"/>
      <c r="AU43" s="344" t="s">
        <v>213</v>
      </c>
      <c r="AV43" s="333">
        <v>5</v>
      </c>
      <c r="AW43" s="333"/>
      <c r="AX43" s="22"/>
      <c r="AY43" s="22"/>
      <c r="AZ43" s="22"/>
      <c r="BA43" s="22"/>
      <c r="BB43" s="344" t="s">
        <v>240</v>
      </c>
      <c r="BC43" s="333"/>
      <c r="BD43" s="333"/>
      <c r="BE43" s="38"/>
      <c r="BF43" s="39"/>
      <c r="BG43" s="64"/>
      <c r="BI43" s="17"/>
      <c r="BJ43" s="17"/>
      <c r="BK43" s="17"/>
      <c r="BL43" s="17"/>
      <c r="BM43" s="344"/>
      <c r="BN43" s="333"/>
      <c r="BO43" s="333"/>
      <c r="BP43" s="22"/>
      <c r="BQ43" s="22"/>
      <c r="BR43" s="22"/>
      <c r="BS43" s="22"/>
    </row>
    <row r="44" spans="1:71" ht="9" customHeight="1">
      <c r="A44" s="43"/>
      <c r="B44" s="60"/>
      <c r="C44" s="17"/>
      <c r="D44" s="17"/>
      <c r="E44" s="344"/>
      <c r="F44" s="333"/>
      <c r="G44" s="333"/>
      <c r="H44" s="28"/>
      <c r="I44" s="28"/>
      <c r="J44" s="28"/>
      <c r="K44" s="28"/>
      <c r="L44" s="344"/>
      <c r="M44" s="333"/>
      <c r="N44" s="333"/>
      <c r="O44" s="28"/>
      <c r="P44" s="28"/>
      <c r="Q44" s="28"/>
      <c r="R44" s="28"/>
      <c r="S44" s="344"/>
      <c r="T44" s="333"/>
      <c r="U44" s="333"/>
      <c r="V44" s="28"/>
      <c r="W44" s="28"/>
      <c r="X44" s="28"/>
      <c r="Y44" s="28"/>
      <c r="Z44" s="344"/>
      <c r="AA44" s="333"/>
      <c r="AB44" s="333"/>
      <c r="AC44" s="28"/>
      <c r="AD44" s="28"/>
      <c r="AE44" s="28"/>
      <c r="AF44" s="28"/>
      <c r="AG44" s="344"/>
      <c r="AH44" s="333"/>
      <c r="AI44" s="333"/>
      <c r="AJ44" s="28"/>
      <c r="AK44" s="28"/>
      <c r="AL44" s="28"/>
      <c r="AM44" s="28"/>
      <c r="AN44" s="344"/>
      <c r="AO44" s="333"/>
      <c r="AP44" s="333"/>
      <c r="AQ44" s="28"/>
      <c r="AR44" s="28"/>
      <c r="AS44" s="28"/>
      <c r="AT44" s="28"/>
      <c r="AU44" s="344"/>
      <c r="AV44" s="333"/>
      <c r="AW44" s="333"/>
      <c r="AX44" s="28"/>
      <c r="AY44" s="28"/>
      <c r="AZ44" s="28"/>
      <c r="BA44" s="28"/>
      <c r="BB44" s="344"/>
      <c r="BC44" s="333"/>
      <c r="BD44" s="333"/>
      <c r="BE44" s="38"/>
      <c r="BF44" s="39"/>
      <c r="BG44" s="64"/>
      <c r="BI44" s="17"/>
      <c r="BJ44" s="17"/>
      <c r="BK44" s="17"/>
      <c r="BL44" s="17"/>
      <c r="BM44" s="344"/>
      <c r="BN44" s="333"/>
      <c r="BO44" s="333"/>
      <c r="BP44" s="28"/>
      <c r="BQ44" s="28"/>
      <c r="BR44" s="28"/>
      <c r="BS44" s="28"/>
    </row>
    <row r="45" spans="1:71" ht="9" customHeight="1">
      <c r="A45" s="43"/>
      <c r="B45" s="60"/>
      <c r="C45" s="17"/>
      <c r="D45" s="17"/>
      <c r="E45" s="343"/>
      <c r="F45" s="343"/>
      <c r="G45" s="343"/>
      <c r="H45" s="22"/>
      <c r="I45" s="22"/>
      <c r="J45" s="22"/>
      <c r="K45" s="22"/>
      <c r="L45" s="343"/>
      <c r="M45" s="343"/>
      <c r="N45" s="343"/>
      <c r="O45" s="22"/>
      <c r="P45" s="22"/>
      <c r="Q45" s="22"/>
      <c r="R45" s="22"/>
      <c r="S45" s="343"/>
      <c r="T45" s="343"/>
      <c r="U45" s="343"/>
      <c r="V45" s="17"/>
      <c r="W45" s="17"/>
      <c r="X45" s="17"/>
      <c r="Y45" s="17"/>
      <c r="Z45" s="343"/>
      <c r="AA45" s="343"/>
      <c r="AB45" s="343"/>
      <c r="AC45" s="22"/>
      <c r="AD45" s="22"/>
      <c r="AE45" s="22"/>
      <c r="AF45" s="22"/>
      <c r="AG45" s="334" t="str">
        <f>科目チェック!$C$67</f>
        <v>地域創生論</v>
      </c>
      <c r="AH45" s="335"/>
      <c r="AI45" s="338" t="str">
        <f>IFERROR(VLOOKUP(AG45,科目チェック!$C$46:$F$90,4,FALSE)&amp;"","")</f>
        <v/>
      </c>
      <c r="AJ45" s="22"/>
      <c r="AK45" s="22"/>
      <c r="AL45" s="22"/>
      <c r="AM45" s="22"/>
      <c r="AN45" s="334" t="str">
        <f>科目チェック!$C$68</f>
        <v>国際協力論</v>
      </c>
      <c r="AO45" s="335"/>
      <c r="AP45" s="338" t="str">
        <f>IFERROR(VLOOKUP(AN45,科目チェック!$C$46:$F$90,4,FALSE)&amp;"","")</f>
        <v/>
      </c>
      <c r="AQ45" s="22"/>
      <c r="AR45" s="22"/>
      <c r="AS45" s="22"/>
      <c r="AT45" s="22"/>
      <c r="AU45" s="334" t="str">
        <f>科目チェック!$C$64</f>
        <v>地域課題解決実践演習</v>
      </c>
      <c r="AV45" s="335"/>
      <c r="AW45" s="338" t="str">
        <f>IFERROR(VLOOKUP(AU45,科目チェック!$C$46:$F$90,4,FALSE)&amp;"","")</f>
        <v/>
      </c>
      <c r="AX45" s="22"/>
      <c r="AY45" s="22"/>
      <c r="AZ45" s="22"/>
      <c r="BA45" s="22"/>
      <c r="BB45" s="334" t="str">
        <f>科目チェック!$C$71</f>
        <v>経営工学概論</v>
      </c>
      <c r="BC45" s="335"/>
      <c r="BD45" s="338" t="str">
        <f>IFERROR(VLOOKUP(BB45,科目チェック!$C$46:$F$90,4,FALSE)&amp;"","")</f>
        <v/>
      </c>
      <c r="BE45" s="38"/>
      <c r="BF45" s="39"/>
      <c r="BG45" s="64"/>
      <c r="BI45" s="17"/>
      <c r="BJ45" s="17"/>
      <c r="BK45" s="17"/>
      <c r="BL45" s="17"/>
      <c r="BM45" s="343"/>
      <c r="BN45" s="343"/>
      <c r="BO45" s="343"/>
      <c r="BP45" s="22"/>
      <c r="BQ45" s="22"/>
      <c r="BR45" s="22"/>
      <c r="BS45" s="22"/>
    </row>
    <row r="46" spans="1:71" ht="9" customHeight="1">
      <c r="A46" s="43"/>
      <c r="B46" s="60"/>
      <c r="C46" s="17"/>
      <c r="D46" s="17"/>
      <c r="E46" s="343"/>
      <c r="F46" s="343"/>
      <c r="G46" s="343"/>
      <c r="H46" s="22"/>
      <c r="I46" s="22"/>
      <c r="J46" s="22"/>
      <c r="K46" s="22"/>
      <c r="L46" s="343"/>
      <c r="M46" s="343"/>
      <c r="N46" s="343"/>
      <c r="O46" s="22"/>
      <c r="P46" s="22"/>
      <c r="Q46" s="22"/>
      <c r="R46" s="22"/>
      <c r="S46" s="343"/>
      <c r="T46" s="343"/>
      <c r="U46" s="343"/>
      <c r="V46" s="17"/>
      <c r="W46" s="17"/>
      <c r="X46" s="17"/>
      <c r="Y46" s="17"/>
      <c r="Z46" s="343"/>
      <c r="AA46" s="343"/>
      <c r="AB46" s="343"/>
      <c r="AC46" s="22"/>
      <c r="AD46" s="22"/>
      <c r="AE46" s="22"/>
      <c r="AF46" s="22"/>
      <c r="AG46" s="336"/>
      <c r="AH46" s="337"/>
      <c r="AI46" s="339"/>
      <c r="AJ46" s="22"/>
      <c r="AK46" s="22"/>
      <c r="AL46" s="22"/>
      <c r="AM46" s="22"/>
      <c r="AN46" s="336"/>
      <c r="AO46" s="337"/>
      <c r="AP46" s="339"/>
      <c r="AQ46" s="22"/>
      <c r="AR46" s="22"/>
      <c r="AS46" s="22"/>
      <c r="AT46" s="22"/>
      <c r="AU46" s="336"/>
      <c r="AV46" s="337"/>
      <c r="AW46" s="339"/>
      <c r="AX46" s="22"/>
      <c r="AY46" s="22"/>
      <c r="AZ46" s="22"/>
      <c r="BA46" s="22"/>
      <c r="BB46" s="336"/>
      <c r="BC46" s="337"/>
      <c r="BD46" s="339"/>
      <c r="BE46" s="38"/>
      <c r="BF46" s="39"/>
      <c r="BG46" s="64"/>
      <c r="BI46" s="17"/>
      <c r="BJ46" s="17"/>
      <c r="BK46" s="17"/>
      <c r="BL46" s="17"/>
      <c r="BM46" s="343"/>
      <c r="BN46" s="343"/>
      <c r="BO46" s="343"/>
      <c r="BP46" s="22"/>
      <c r="BQ46" s="22"/>
      <c r="BR46" s="22"/>
      <c r="BS46" s="22"/>
    </row>
    <row r="47" spans="1:71" ht="9" customHeight="1">
      <c r="A47" s="43"/>
      <c r="B47" s="60"/>
      <c r="C47" s="17"/>
      <c r="D47" s="17"/>
      <c r="E47" s="344" t="s">
        <v>244</v>
      </c>
      <c r="F47" s="333"/>
      <c r="G47" s="333"/>
      <c r="H47" s="22"/>
      <c r="I47" s="22"/>
      <c r="J47" s="22"/>
      <c r="K47" s="22"/>
      <c r="L47" s="344"/>
      <c r="M47" s="333"/>
      <c r="N47" s="333"/>
      <c r="O47" s="22"/>
      <c r="P47" s="22"/>
      <c r="Q47" s="22"/>
      <c r="R47" s="22"/>
      <c r="S47" s="344"/>
      <c r="T47" s="333"/>
      <c r="U47" s="333"/>
      <c r="V47" s="22"/>
      <c r="W47" s="22"/>
      <c r="X47" s="22"/>
      <c r="Y47" s="22"/>
      <c r="Z47" s="344"/>
      <c r="AA47" s="333"/>
      <c r="AB47" s="333"/>
      <c r="AC47" s="22"/>
      <c r="AD47" s="22"/>
      <c r="AE47" s="22"/>
      <c r="AF47" s="22"/>
      <c r="AG47" s="344" t="s">
        <v>228</v>
      </c>
      <c r="AH47" s="333"/>
      <c r="AI47" s="333"/>
      <c r="AJ47" s="22"/>
      <c r="AK47" s="22"/>
      <c r="AL47" s="22"/>
      <c r="AM47" s="22"/>
      <c r="AN47" s="344"/>
      <c r="AO47" s="333"/>
      <c r="AP47" s="333"/>
      <c r="AQ47" s="22"/>
      <c r="AR47" s="22"/>
      <c r="AS47" s="22"/>
      <c r="AT47" s="22"/>
      <c r="AU47" s="344" t="s">
        <v>228</v>
      </c>
      <c r="AV47" s="333"/>
      <c r="AW47" s="333"/>
      <c r="AX47" s="22"/>
      <c r="AY47" s="22"/>
      <c r="AZ47" s="22"/>
      <c r="BA47" s="22"/>
      <c r="BB47" s="344" t="s">
        <v>228</v>
      </c>
      <c r="BC47" s="333"/>
      <c r="BD47" s="333"/>
      <c r="BE47" s="38"/>
      <c r="BF47" s="39"/>
      <c r="BG47" s="64"/>
      <c r="BI47" s="17"/>
      <c r="BJ47" s="17"/>
      <c r="BK47" s="17"/>
      <c r="BL47" s="17"/>
      <c r="BM47" s="344"/>
      <c r="BN47" s="333"/>
      <c r="BO47" s="333"/>
      <c r="BP47" s="22"/>
      <c r="BQ47" s="22"/>
      <c r="BR47" s="22"/>
      <c r="BS47" s="22"/>
    </row>
    <row r="48" spans="1:71" ht="9" customHeight="1" thickBot="1">
      <c r="A48" s="43"/>
      <c r="B48" s="60"/>
      <c r="C48" s="17"/>
      <c r="D48" s="17"/>
      <c r="E48" s="344"/>
      <c r="F48" s="333"/>
      <c r="G48" s="333"/>
      <c r="H48" s="28"/>
      <c r="I48" s="28"/>
      <c r="J48" s="28"/>
      <c r="K48" s="28"/>
      <c r="L48" s="344"/>
      <c r="M48" s="333"/>
      <c r="N48" s="333"/>
      <c r="O48" s="28"/>
      <c r="P48" s="28"/>
      <c r="Q48" s="28"/>
      <c r="R48" s="28"/>
      <c r="S48" s="344"/>
      <c r="T48" s="333"/>
      <c r="U48" s="333"/>
      <c r="V48" s="28"/>
      <c r="W48" s="28"/>
      <c r="X48" s="28"/>
      <c r="Y48" s="28"/>
      <c r="Z48" s="344"/>
      <c r="AA48" s="333"/>
      <c r="AB48" s="333"/>
      <c r="AC48" s="28"/>
      <c r="AD48" s="28"/>
      <c r="AE48" s="28"/>
      <c r="AF48" s="28"/>
      <c r="AG48" s="344"/>
      <c r="AH48" s="333"/>
      <c r="AI48" s="333"/>
      <c r="AJ48" s="28"/>
      <c r="AK48" s="28"/>
      <c r="AL48" s="28"/>
      <c r="AM48" s="28"/>
      <c r="AN48" s="344"/>
      <c r="AO48" s="333"/>
      <c r="AP48" s="333"/>
      <c r="AQ48" s="28"/>
      <c r="AR48" s="28"/>
      <c r="AS48" s="28"/>
      <c r="AT48" s="28"/>
      <c r="AU48" s="344"/>
      <c r="AV48" s="333"/>
      <c r="AW48" s="333"/>
      <c r="AX48" s="28"/>
      <c r="AY48" s="28"/>
      <c r="AZ48" s="28"/>
      <c r="BA48" s="28"/>
      <c r="BB48" s="344"/>
      <c r="BC48" s="333"/>
      <c r="BD48" s="333"/>
      <c r="BE48" s="38"/>
      <c r="BF48" s="39"/>
      <c r="BG48" s="64"/>
      <c r="BI48" s="17"/>
      <c r="BJ48" s="17"/>
      <c r="BK48" s="17"/>
      <c r="BL48" s="17"/>
      <c r="BM48" s="344"/>
      <c r="BN48" s="333"/>
      <c r="BO48" s="333"/>
      <c r="BP48" s="28"/>
      <c r="BQ48" s="28"/>
      <c r="BR48" s="28"/>
      <c r="BS48" s="28"/>
    </row>
    <row r="49" spans="1:71" ht="9" customHeight="1" thickTop="1">
      <c r="A49" s="43"/>
      <c r="B49" s="60"/>
      <c r="C49" s="17"/>
      <c r="D49" s="17"/>
      <c r="E49" s="346" t="str">
        <f>科目チェック!$C$47</f>
        <v>キャリアデザイン入門</v>
      </c>
      <c r="F49" s="347"/>
      <c r="G49" s="341" t="str">
        <f>IFERROR(VLOOKUP(E49,科目チェック!$C$46:$F$90,4,FALSE)&amp;"","")</f>
        <v/>
      </c>
      <c r="H49" s="22"/>
      <c r="I49" s="22"/>
      <c r="J49" s="22"/>
      <c r="K49" s="22"/>
      <c r="L49" s="343"/>
      <c r="M49" s="343"/>
      <c r="N49" s="343"/>
      <c r="O49" s="22"/>
      <c r="P49" s="22"/>
      <c r="Q49" s="22"/>
      <c r="R49" s="22"/>
      <c r="S49" s="343"/>
      <c r="T49" s="343"/>
      <c r="U49" s="343"/>
      <c r="V49" s="17"/>
      <c r="W49" s="17"/>
      <c r="X49" s="17"/>
      <c r="Y49" s="17"/>
      <c r="Z49" s="343"/>
      <c r="AA49" s="343"/>
      <c r="AB49" s="343"/>
      <c r="AC49" s="22"/>
      <c r="AD49" s="22"/>
      <c r="AE49" s="22"/>
      <c r="AF49" s="22"/>
      <c r="AG49" s="346" t="str">
        <f>科目チェック!$C$59</f>
        <v>キャリアデザイン</v>
      </c>
      <c r="AH49" s="347"/>
      <c r="AI49" s="341" t="str">
        <f>IFERROR(VLOOKUP(AG49,科目チェック!$C$46:$F$90,4,FALSE)&amp;"","")</f>
        <v/>
      </c>
      <c r="AJ49" s="22"/>
      <c r="AK49" s="22"/>
      <c r="AL49" s="22"/>
      <c r="AM49" s="22"/>
      <c r="AN49" s="343"/>
      <c r="AO49" s="343"/>
      <c r="AP49" s="343"/>
      <c r="AQ49" s="22"/>
      <c r="AR49" s="22"/>
      <c r="AS49" s="22"/>
      <c r="AT49" s="22"/>
      <c r="AU49" s="334" t="str">
        <f>科目チェック!$C$65</f>
        <v>産業社会学原論Ⅰ</v>
      </c>
      <c r="AV49" s="335"/>
      <c r="AW49" s="338" t="str">
        <f>IFERROR(VLOOKUP(AU49,科目チェック!$C$46:$F$90,4,FALSE)&amp;"","")</f>
        <v/>
      </c>
      <c r="AX49" s="22"/>
      <c r="AY49" s="22"/>
      <c r="AZ49" s="22"/>
      <c r="BA49" s="22"/>
      <c r="BB49" s="334" t="str">
        <f>科目チェック!$C$66</f>
        <v>産業社会学原論Ⅱ</v>
      </c>
      <c r="BC49" s="335"/>
      <c r="BD49" s="338" t="str">
        <f>IFERROR(VLOOKUP(BB49,科目チェック!$C$46:$F$90,4,FALSE)&amp;"","")</f>
        <v/>
      </c>
      <c r="BE49" s="38"/>
      <c r="BF49" s="39"/>
      <c r="BG49" s="64"/>
      <c r="BI49" s="17"/>
      <c r="BJ49" s="17"/>
      <c r="BK49" s="17"/>
      <c r="BL49" s="17"/>
      <c r="BM49" s="343"/>
      <c r="BN49" s="343"/>
      <c r="BO49" s="340"/>
      <c r="BP49" s="22"/>
      <c r="BQ49" s="22"/>
      <c r="BR49" s="22"/>
      <c r="BS49" s="22"/>
    </row>
    <row r="50" spans="1:71" ht="9" customHeight="1" thickBot="1">
      <c r="A50" s="43"/>
      <c r="B50" s="60"/>
      <c r="C50" s="17"/>
      <c r="D50" s="17"/>
      <c r="E50" s="348"/>
      <c r="F50" s="349"/>
      <c r="G50" s="342"/>
      <c r="H50" s="22"/>
      <c r="I50" s="22"/>
      <c r="J50" s="22"/>
      <c r="K50" s="22"/>
      <c r="L50" s="343"/>
      <c r="M50" s="343"/>
      <c r="N50" s="343"/>
      <c r="O50" s="22"/>
      <c r="P50" s="22"/>
      <c r="Q50" s="22"/>
      <c r="R50" s="22"/>
      <c r="S50" s="343"/>
      <c r="T50" s="343"/>
      <c r="U50" s="343"/>
      <c r="V50" s="17"/>
      <c r="W50" s="17"/>
      <c r="X50" s="17"/>
      <c r="Y50" s="17"/>
      <c r="Z50" s="343"/>
      <c r="AA50" s="343"/>
      <c r="AB50" s="343"/>
      <c r="AC50" s="22"/>
      <c r="AD50" s="22"/>
      <c r="AE50" s="22"/>
      <c r="AF50" s="22"/>
      <c r="AG50" s="348"/>
      <c r="AH50" s="349"/>
      <c r="AI50" s="342"/>
      <c r="AJ50" s="22"/>
      <c r="AK50" s="22"/>
      <c r="AL50" s="22"/>
      <c r="AM50" s="22"/>
      <c r="AN50" s="343"/>
      <c r="AO50" s="343"/>
      <c r="AP50" s="343"/>
      <c r="AQ50" s="22"/>
      <c r="AR50" s="22"/>
      <c r="AS50" s="22"/>
      <c r="AT50" s="22"/>
      <c r="AU50" s="336"/>
      <c r="AV50" s="337"/>
      <c r="AW50" s="339"/>
      <c r="AX50" s="22"/>
      <c r="AY50" s="22"/>
      <c r="AZ50" s="22"/>
      <c r="BA50" s="22"/>
      <c r="BB50" s="336"/>
      <c r="BC50" s="337"/>
      <c r="BD50" s="339"/>
      <c r="BE50" s="38"/>
      <c r="BF50" s="39"/>
      <c r="BG50" s="64"/>
      <c r="BI50" s="17"/>
      <c r="BJ50" s="17"/>
      <c r="BK50" s="17"/>
      <c r="BL50" s="17"/>
      <c r="BM50" s="343"/>
      <c r="BN50" s="343"/>
      <c r="BO50" s="340"/>
      <c r="BP50" s="22"/>
      <c r="BQ50" s="22"/>
      <c r="BR50" s="22"/>
      <c r="BS50" s="22"/>
    </row>
    <row r="51" spans="1:71" ht="9" customHeight="1" thickTop="1">
      <c r="A51" s="43"/>
      <c r="B51" s="60"/>
      <c r="C51" s="17"/>
      <c r="D51" s="17"/>
      <c r="E51" s="344" t="s">
        <v>245</v>
      </c>
      <c r="F51" s="333">
        <v>4</v>
      </c>
      <c r="G51" s="333"/>
      <c r="H51" s="22"/>
      <c r="I51" s="22"/>
      <c r="J51" s="22"/>
      <c r="K51" s="22"/>
      <c r="L51" s="344"/>
      <c r="M51" s="333"/>
      <c r="N51" s="333"/>
      <c r="O51" s="22"/>
      <c r="P51" s="22"/>
      <c r="Q51" s="22"/>
      <c r="R51" s="22"/>
      <c r="S51" s="344"/>
      <c r="T51" s="333"/>
      <c r="U51" s="333"/>
      <c r="V51" s="22"/>
      <c r="W51" s="22"/>
      <c r="X51" s="22"/>
      <c r="Y51" s="22"/>
      <c r="Z51" s="344"/>
      <c r="AA51" s="333"/>
      <c r="AB51" s="333"/>
      <c r="AC51" s="22"/>
      <c r="AD51" s="22"/>
      <c r="AE51" s="22"/>
      <c r="AF51" s="22"/>
      <c r="AG51" s="344" t="s">
        <v>228</v>
      </c>
      <c r="AH51" s="333">
        <v>4</v>
      </c>
      <c r="AI51" s="333"/>
      <c r="AJ51" s="22"/>
      <c r="AK51" s="22"/>
      <c r="AL51" s="22"/>
      <c r="AM51" s="22"/>
      <c r="AN51" s="344"/>
      <c r="AO51" s="333"/>
      <c r="AP51" s="333"/>
      <c r="AQ51" s="22"/>
      <c r="AR51" s="22"/>
      <c r="AS51" s="22"/>
      <c r="AT51" s="22"/>
      <c r="AU51" s="344" t="s">
        <v>228</v>
      </c>
      <c r="AV51" s="333">
        <v>4</v>
      </c>
      <c r="AW51" s="333"/>
      <c r="AX51" s="22"/>
      <c r="AY51" s="22"/>
      <c r="AZ51" s="22"/>
      <c r="BA51" s="22"/>
      <c r="BB51" s="344"/>
      <c r="BC51" s="333"/>
      <c r="BD51" s="333"/>
      <c r="BE51" s="38"/>
      <c r="BF51" s="39"/>
      <c r="BG51" s="64"/>
      <c r="BI51" s="17"/>
      <c r="BJ51" s="17"/>
      <c r="BK51" s="17"/>
      <c r="BL51" s="17"/>
      <c r="BM51" s="344"/>
      <c r="BN51" s="333"/>
      <c r="BO51" s="333"/>
      <c r="BP51" s="22"/>
      <c r="BQ51" s="22"/>
      <c r="BR51" s="22"/>
      <c r="BS51" s="22"/>
    </row>
    <row r="52" spans="1:71" ht="9" customHeight="1" thickBot="1">
      <c r="A52" s="43"/>
      <c r="B52" s="60"/>
      <c r="C52" s="17"/>
      <c r="D52" s="17"/>
      <c r="E52" s="344"/>
      <c r="F52" s="333"/>
      <c r="G52" s="333"/>
      <c r="H52" s="28"/>
      <c r="I52" s="28"/>
      <c r="J52" s="28"/>
      <c r="K52" s="28"/>
      <c r="L52" s="344"/>
      <c r="M52" s="333"/>
      <c r="N52" s="333"/>
      <c r="O52" s="28"/>
      <c r="P52" s="28"/>
      <c r="Q52" s="28"/>
      <c r="R52" s="28"/>
      <c r="S52" s="344"/>
      <c r="T52" s="333"/>
      <c r="U52" s="333"/>
      <c r="V52" s="28"/>
      <c r="W52" s="28"/>
      <c r="X52" s="28"/>
      <c r="Y52" s="28"/>
      <c r="Z52" s="344"/>
      <c r="AA52" s="333"/>
      <c r="AB52" s="333"/>
      <c r="AC52" s="28"/>
      <c r="AD52" s="28"/>
      <c r="AE52" s="28"/>
      <c r="AF52" s="28"/>
      <c r="AG52" s="344"/>
      <c r="AH52" s="333"/>
      <c r="AI52" s="333"/>
      <c r="AJ52" s="28"/>
      <c r="AK52" s="28"/>
      <c r="AL52" s="28"/>
      <c r="AM52" s="28"/>
      <c r="AN52" s="344"/>
      <c r="AO52" s="333"/>
      <c r="AP52" s="333"/>
      <c r="AQ52" s="28"/>
      <c r="AR52" s="28"/>
      <c r="AS52" s="28"/>
      <c r="AT52" s="28"/>
      <c r="AU52" s="344"/>
      <c r="AV52" s="333"/>
      <c r="AW52" s="333"/>
      <c r="AX52" s="28"/>
      <c r="AY52" s="28"/>
      <c r="AZ52" s="28"/>
      <c r="BA52" s="28"/>
      <c r="BB52" s="344"/>
      <c r="BC52" s="333"/>
      <c r="BD52" s="333"/>
      <c r="BE52" s="38"/>
      <c r="BF52" s="39"/>
      <c r="BG52" s="64"/>
      <c r="BI52" s="17"/>
      <c r="BJ52" s="17"/>
      <c r="BK52" s="17"/>
      <c r="BL52" s="17"/>
      <c r="BM52" s="344"/>
      <c r="BN52" s="333"/>
      <c r="BO52" s="333"/>
      <c r="BP52" s="28"/>
      <c r="BQ52" s="28"/>
      <c r="BR52" s="28"/>
      <c r="BS52" s="28"/>
    </row>
    <row r="53" spans="1:71" ht="9" customHeight="1" thickTop="1">
      <c r="A53" s="43"/>
      <c r="B53" s="60"/>
      <c r="C53" s="17"/>
      <c r="D53" s="17"/>
      <c r="E53" s="346" t="str">
        <f>科目チェック!$C$46</f>
        <v>工学基礎演習</v>
      </c>
      <c r="F53" s="347"/>
      <c r="G53" s="341" t="str">
        <f>IFERROR(VLOOKUP(E53,科目チェック!$C$46:$F$90,4,FALSE)&amp;"","")</f>
        <v/>
      </c>
      <c r="H53" s="22"/>
      <c r="I53" s="22"/>
      <c r="J53" s="22"/>
      <c r="K53" s="22"/>
      <c r="L53" s="343"/>
      <c r="M53" s="343"/>
      <c r="N53" s="343"/>
      <c r="O53" s="22"/>
      <c r="P53" s="22"/>
      <c r="Q53" s="22"/>
      <c r="R53" s="22"/>
      <c r="S53" s="343"/>
      <c r="T53" s="343"/>
      <c r="U53" s="343"/>
      <c r="V53" s="17"/>
      <c r="W53" s="17"/>
      <c r="X53" s="17"/>
      <c r="Y53" s="17"/>
      <c r="Z53" s="343"/>
      <c r="AA53" s="343"/>
      <c r="AB53" s="343"/>
      <c r="AC53" s="22"/>
      <c r="AD53" s="22"/>
      <c r="AE53" s="22"/>
      <c r="AF53" s="22"/>
      <c r="AG53" s="334" t="str">
        <f>科目チェック!$C$72</f>
        <v>インターンシップⅠ</v>
      </c>
      <c r="AH53" s="335"/>
      <c r="AI53" s="338" t="str">
        <f>IFERROR(VLOOKUP(AG53,科目チェック!$C$46:$F$90,4,FALSE)&amp;"","")</f>
        <v/>
      </c>
      <c r="AJ53" s="22"/>
      <c r="AK53" s="22"/>
      <c r="AL53" s="22"/>
      <c r="AM53" s="22"/>
      <c r="AN53" s="343"/>
      <c r="AO53" s="343"/>
      <c r="AP53" s="343"/>
      <c r="AQ53" s="22"/>
      <c r="AR53" s="22"/>
      <c r="AS53" s="22"/>
      <c r="AT53" s="22"/>
      <c r="AU53" s="334" t="str">
        <f>科目チェック!$C$75</f>
        <v>国際インターンシップⅠ</v>
      </c>
      <c r="AV53" s="335"/>
      <c r="AW53" s="338" t="str">
        <f>IFERROR(VLOOKUP(AU53,科目チェック!$C$46:$F$90,4,FALSE)&amp;"","")</f>
        <v/>
      </c>
      <c r="AX53" s="22"/>
      <c r="AY53" s="22"/>
      <c r="AZ53" s="22"/>
      <c r="BA53" s="22"/>
      <c r="BB53" s="343"/>
      <c r="BC53" s="343"/>
      <c r="BD53" s="343"/>
      <c r="BE53" s="38"/>
      <c r="BF53" s="39"/>
      <c r="BG53" s="101"/>
      <c r="BI53" s="17"/>
      <c r="BJ53" s="17"/>
      <c r="BK53" s="17"/>
      <c r="BL53" s="17"/>
      <c r="BM53" s="343"/>
      <c r="BN53" s="343"/>
      <c r="BO53" s="340"/>
      <c r="BP53" s="22"/>
      <c r="BQ53" s="22"/>
      <c r="BR53" s="22"/>
      <c r="BS53" s="22"/>
    </row>
    <row r="54" spans="1:71" ht="9" customHeight="1" thickBot="1">
      <c r="A54" s="43"/>
      <c r="B54" s="60"/>
      <c r="C54" s="17"/>
      <c r="D54" s="17"/>
      <c r="E54" s="348"/>
      <c r="F54" s="349"/>
      <c r="G54" s="342"/>
      <c r="H54" s="22"/>
      <c r="I54" s="22"/>
      <c r="J54" s="22"/>
      <c r="K54" s="22"/>
      <c r="L54" s="343"/>
      <c r="M54" s="343"/>
      <c r="N54" s="343"/>
      <c r="O54" s="22"/>
      <c r="P54" s="22"/>
      <c r="Q54" s="22"/>
      <c r="R54" s="22"/>
      <c r="S54" s="343"/>
      <c r="T54" s="343"/>
      <c r="U54" s="343"/>
      <c r="V54" s="17"/>
      <c r="W54" s="17"/>
      <c r="X54" s="17"/>
      <c r="Y54" s="17"/>
      <c r="Z54" s="343"/>
      <c r="AA54" s="343"/>
      <c r="AB54" s="343"/>
      <c r="AC54" s="22"/>
      <c r="AD54" s="22"/>
      <c r="AE54" s="22"/>
      <c r="AF54" s="22"/>
      <c r="AG54" s="336"/>
      <c r="AH54" s="337"/>
      <c r="AI54" s="339"/>
      <c r="AJ54" s="22"/>
      <c r="AK54" s="22"/>
      <c r="AL54" s="22"/>
      <c r="AM54" s="22"/>
      <c r="AN54" s="343"/>
      <c r="AO54" s="343"/>
      <c r="AP54" s="343"/>
      <c r="AQ54" s="22"/>
      <c r="AR54" s="22"/>
      <c r="AS54" s="22"/>
      <c r="AT54" s="22"/>
      <c r="AU54" s="336"/>
      <c r="AV54" s="337"/>
      <c r="AW54" s="339"/>
      <c r="AX54" s="22"/>
      <c r="AY54" s="22"/>
      <c r="AZ54" s="22"/>
      <c r="BA54" s="22"/>
      <c r="BB54" s="343"/>
      <c r="BC54" s="343"/>
      <c r="BD54" s="343"/>
      <c r="BE54" s="38"/>
      <c r="BF54" s="39"/>
      <c r="BG54" s="101"/>
      <c r="BI54" s="17"/>
      <c r="BJ54" s="17"/>
      <c r="BK54" s="17"/>
      <c r="BL54" s="17"/>
      <c r="BM54" s="343"/>
      <c r="BN54" s="343"/>
      <c r="BO54" s="340"/>
      <c r="BP54" s="22"/>
      <c r="BQ54" s="22"/>
      <c r="BR54" s="22"/>
      <c r="BS54" s="22"/>
    </row>
    <row r="55" spans="1:71" ht="9" customHeight="1" thickTop="1">
      <c r="A55" s="43"/>
      <c r="B55" s="60"/>
      <c r="C55" s="17"/>
      <c r="D55" s="17"/>
      <c r="E55" s="344"/>
      <c r="F55" s="333"/>
      <c r="G55" s="333"/>
      <c r="H55" s="22"/>
      <c r="I55" s="22"/>
      <c r="J55" s="22"/>
      <c r="K55" s="22"/>
      <c r="L55" s="344"/>
      <c r="M55" s="333"/>
      <c r="N55" s="333"/>
      <c r="O55" s="22"/>
      <c r="P55" s="22"/>
      <c r="Q55" s="22"/>
      <c r="R55" s="22"/>
      <c r="S55" s="344"/>
      <c r="T55" s="333"/>
      <c r="U55" s="333"/>
      <c r="V55" s="22"/>
      <c r="W55" s="22"/>
      <c r="X55" s="22"/>
      <c r="Y55" s="22"/>
      <c r="Z55" s="344"/>
      <c r="AA55" s="333"/>
      <c r="AB55" s="333"/>
      <c r="AC55" s="22"/>
      <c r="AD55" s="22"/>
      <c r="AE55" s="22"/>
      <c r="AF55" s="22"/>
      <c r="AG55" s="344" t="s">
        <v>228</v>
      </c>
      <c r="AH55" s="333">
        <v>4</v>
      </c>
      <c r="AI55" s="333"/>
      <c r="AJ55" s="22"/>
      <c r="AK55" s="22"/>
      <c r="AL55" s="22"/>
      <c r="AM55" s="22"/>
      <c r="AN55" s="344"/>
      <c r="AO55" s="333"/>
      <c r="AP55" s="333"/>
      <c r="AQ55" s="22"/>
      <c r="AR55" s="22"/>
      <c r="AS55" s="22"/>
      <c r="AT55" s="22"/>
      <c r="AU55" s="344" t="s">
        <v>228</v>
      </c>
      <c r="AV55" s="333">
        <v>4</v>
      </c>
      <c r="AW55" s="333"/>
      <c r="AX55" s="22"/>
      <c r="AY55" s="22"/>
      <c r="AZ55" s="22"/>
      <c r="BA55" s="22"/>
      <c r="BB55" s="344"/>
      <c r="BC55" s="333"/>
      <c r="BD55" s="333"/>
      <c r="BE55" s="38"/>
      <c r="BF55" s="39"/>
      <c r="BG55" s="64"/>
      <c r="BI55" s="17"/>
      <c r="BJ55" s="17"/>
      <c r="BK55" s="17"/>
      <c r="BL55" s="17"/>
      <c r="BM55" s="344"/>
      <c r="BN55" s="333"/>
      <c r="BO55" s="333"/>
      <c r="BP55" s="22"/>
      <c r="BQ55" s="22"/>
      <c r="BR55" s="22"/>
      <c r="BS55" s="22"/>
    </row>
    <row r="56" spans="1:71" ht="9" customHeight="1">
      <c r="A56" s="43"/>
      <c r="B56" s="60"/>
      <c r="C56" s="17"/>
      <c r="D56" s="17"/>
      <c r="E56" s="344"/>
      <c r="F56" s="333"/>
      <c r="G56" s="333"/>
      <c r="H56" s="28"/>
      <c r="I56" s="28"/>
      <c r="J56" s="28"/>
      <c r="K56" s="28"/>
      <c r="L56" s="344"/>
      <c r="M56" s="333"/>
      <c r="N56" s="333"/>
      <c r="O56" s="28"/>
      <c r="P56" s="28"/>
      <c r="Q56" s="28"/>
      <c r="R56" s="28"/>
      <c r="S56" s="344"/>
      <c r="T56" s="333"/>
      <c r="U56" s="333"/>
      <c r="V56" s="28"/>
      <c r="W56" s="28"/>
      <c r="X56" s="28"/>
      <c r="Y56" s="28"/>
      <c r="Z56" s="344"/>
      <c r="AA56" s="333"/>
      <c r="AB56" s="333"/>
      <c r="AC56" s="28"/>
      <c r="AD56" s="28"/>
      <c r="AE56" s="28"/>
      <c r="AF56" s="28"/>
      <c r="AG56" s="344"/>
      <c r="AH56" s="333"/>
      <c r="AI56" s="333"/>
      <c r="AJ56" s="28"/>
      <c r="AK56" s="28"/>
      <c r="AL56" s="28"/>
      <c r="AM56" s="28"/>
      <c r="AN56" s="344"/>
      <c r="AO56" s="333"/>
      <c r="AP56" s="333"/>
      <c r="AQ56" s="28"/>
      <c r="AR56" s="28"/>
      <c r="AS56" s="28"/>
      <c r="AT56" s="28"/>
      <c r="AU56" s="344"/>
      <c r="AV56" s="333"/>
      <c r="AW56" s="333"/>
      <c r="AX56" s="28"/>
      <c r="AY56" s="28"/>
      <c r="AZ56" s="28"/>
      <c r="BA56" s="28"/>
      <c r="BB56" s="344"/>
      <c r="BC56" s="333"/>
      <c r="BD56" s="333"/>
      <c r="BE56" s="38"/>
      <c r="BF56" s="39"/>
      <c r="BG56" s="64"/>
      <c r="BI56" s="17"/>
      <c r="BJ56" s="17"/>
      <c r="BK56" s="17"/>
      <c r="BL56" s="17"/>
      <c r="BM56" s="344"/>
      <c r="BN56" s="333"/>
      <c r="BO56" s="333"/>
      <c r="BP56" s="28"/>
      <c r="BQ56" s="28"/>
      <c r="BR56" s="28"/>
      <c r="BS56" s="28"/>
    </row>
    <row r="57" spans="1:71" ht="9" customHeight="1">
      <c r="A57" s="43"/>
      <c r="B57" s="60"/>
      <c r="C57" s="17"/>
      <c r="D57" s="17"/>
      <c r="E57" s="343"/>
      <c r="F57" s="343"/>
      <c r="G57" s="343"/>
      <c r="H57" s="22"/>
      <c r="I57" s="22"/>
      <c r="J57" s="22"/>
      <c r="K57" s="22"/>
      <c r="L57" s="343"/>
      <c r="M57" s="343"/>
      <c r="N57" s="343"/>
      <c r="O57" s="22"/>
      <c r="P57" s="22"/>
      <c r="Q57" s="22"/>
      <c r="R57" s="22"/>
      <c r="S57" s="343"/>
      <c r="T57" s="343"/>
      <c r="U57" s="343"/>
      <c r="V57" s="17"/>
      <c r="W57" s="17"/>
      <c r="X57" s="17"/>
      <c r="Y57" s="17"/>
      <c r="Z57" s="343"/>
      <c r="AA57" s="343"/>
      <c r="AB57" s="343"/>
      <c r="AC57" s="22"/>
      <c r="AD57" s="22"/>
      <c r="AE57" s="22"/>
      <c r="AF57" s="22"/>
      <c r="AG57" s="334" t="str">
        <f>科目チェック!$C$73</f>
        <v>インターンシップⅡ</v>
      </c>
      <c r="AH57" s="335"/>
      <c r="AI57" s="338" t="str">
        <f>IFERROR(VLOOKUP(AG57,科目チェック!$C$46:$F$90,4,FALSE)&amp;"","")</f>
        <v/>
      </c>
      <c r="AJ57" s="22"/>
      <c r="AK57" s="22"/>
      <c r="AL57" s="22"/>
      <c r="AM57" s="22"/>
      <c r="AN57" s="343"/>
      <c r="AO57" s="343"/>
      <c r="AP57" s="343"/>
      <c r="AQ57" s="22"/>
      <c r="AR57" s="22"/>
      <c r="AS57" s="22"/>
      <c r="AT57" s="22"/>
      <c r="AU57" s="334" t="str">
        <f>科目チェック!$C$85</f>
        <v>国際インターンシップⅡ</v>
      </c>
      <c r="AV57" s="335"/>
      <c r="AW57" s="338" t="str">
        <f>IFERROR(VLOOKUP(AU57,科目チェック!$C$46:$F$90,4,FALSE)&amp;"","")</f>
        <v/>
      </c>
      <c r="AX57" s="22"/>
      <c r="AY57" s="22"/>
      <c r="AZ57" s="22"/>
      <c r="BA57" s="22"/>
      <c r="BB57" s="343"/>
      <c r="BC57" s="343"/>
      <c r="BD57" s="343"/>
      <c r="BE57" s="38"/>
      <c r="BF57" s="39"/>
      <c r="BG57" s="64"/>
      <c r="BI57" s="17"/>
      <c r="BJ57" s="17"/>
      <c r="BK57" s="17"/>
      <c r="BL57" s="17"/>
      <c r="BM57" s="343"/>
      <c r="BN57" s="343"/>
      <c r="BO57" s="343"/>
      <c r="BP57" s="22"/>
      <c r="BQ57" s="22"/>
      <c r="BR57" s="22"/>
      <c r="BS57" s="22"/>
    </row>
    <row r="58" spans="1:71" ht="9" customHeight="1">
      <c r="A58" s="43"/>
      <c r="B58" s="60"/>
      <c r="C58" s="17"/>
      <c r="D58" s="17"/>
      <c r="E58" s="343"/>
      <c r="F58" s="343"/>
      <c r="G58" s="343"/>
      <c r="H58" s="22"/>
      <c r="I58" s="22"/>
      <c r="J58" s="22"/>
      <c r="K58" s="22"/>
      <c r="L58" s="343"/>
      <c r="M58" s="343"/>
      <c r="N58" s="343"/>
      <c r="O58" s="22"/>
      <c r="P58" s="22"/>
      <c r="Q58" s="22"/>
      <c r="R58" s="22"/>
      <c r="S58" s="343"/>
      <c r="T58" s="343"/>
      <c r="U58" s="343"/>
      <c r="V58" s="17"/>
      <c r="W58" s="17"/>
      <c r="X58" s="17"/>
      <c r="Y58" s="17"/>
      <c r="Z58" s="343"/>
      <c r="AA58" s="343"/>
      <c r="AB58" s="343"/>
      <c r="AC58" s="22"/>
      <c r="AD58" s="22"/>
      <c r="AE58" s="22"/>
      <c r="AF58" s="22"/>
      <c r="AG58" s="336"/>
      <c r="AH58" s="337"/>
      <c r="AI58" s="339"/>
      <c r="AJ58" s="22"/>
      <c r="AK58" s="22"/>
      <c r="AL58" s="22"/>
      <c r="AM58" s="22"/>
      <c r="AN58" s="343"/>
      <c r="AO58" s="343"/>
      <c r="AP58" s="343"/>
      <c r="AQ58" s="22"/>
      <c r="AR58" s="22"/>
      <c r="AS58" s="22"/>
      <c r="AT58" s="22"/>
      <c r="AU58" s="336"/>
      <c r="AV58" s="337"/>
      <c r="AW58" s="339"/>
      <c r="AX58" s="22"/>
      <c r="AY58" s="22"/>
      <c r="AZ58" s="22"/>
      <c r="BA58" s="22"/>
      <c r="BB58" s="343"/>
      <c r="BC58" s="343"/>
      <c r="BD58" s="343"/>
      <c r="BE58" s="38"/>
      <c r="BF58" s="39"/>
      <c r="BG58" s="64"/>
      <c r="BI58" s="17"/>
      <c r="BJ58" s="17"/>
      <c r="BK58" s="17"/>
      <c r="BL58" s="17"/>
      <c r="BM58" s="343"/>
      <c r="BN58" s="343"/>
      <c r="BO58" s="343"/>
      <c r="BP58" s="22"/>
      <c r="BQ58" s="22"/>
      <c r="BR58" s="22"/>
      <c r="BS58" s="22"/>
    </row>
    <row r="59" spans="1:71" ht="9" customHeight="1">
      <c r="A59" s="43"/>
      <c r="B59" s="60"/>
      <c r="C59" s="17"/>
      <c r="D59" s="17"/>
      <c r="E59" s="344"/>
      <c r="F59" s="333"/>
      <c r="G59" s="333"/>
      <c r="H59" s="22"/>
      <c r="I59" s="22"/>
      <c r="J59" s="22"/>
      <c r="K59" s="22"/>
      <c r="L59" s="344"/>
      <c r="M59" s="333"/>
      <c r="N59" s="333"/>
      <c r="O59" s="22"/>
      <c r="P59" s="22"/>
      <c r="Q59" s="22"/>
      <c r="R59" s="22"/>
      <c r="S59" s="344"/>
      <c r="T59" s="333"/>
      <c r="U59" s="333"/>
      <c r="V59" s="22"/>
      <c r="W59" s="22"/>
      <c r="X59" s="22"/>
      <c r="Y59" s="22"/>
      <c r="Z59" s="344"/>
      <c r="AA59" s="333"/>
      <c r="AB59" s="333"/>
      <c r="AC59" s="22"/>
      <c r="AD59" s="22"/>
      <c r="AE59" s="22"/>
      <c r="AF59" s="22"/>
      <c r="AG59" s="344" t="s">
        <v>228</v>
      </c>
      <c r="AH59" s="333">
        <v>4</v>
      </c>
      <c r="AI59" s="333"/>
      <c r="AJ59" s="22"/>
      <c r="AK59" s="22"/>
      <c r="AL59" s="22"/>
      <c r="AM59" s="22"/>
      <c r="AN59" s="344"/>
      <c r="AO59" s="333"/>
      <c r="AP59" s="333"/>
      <c r="AQ59" s="22"/>
      <c r="AR59" s="22"/>
      <c r="AS59" s="22"/>
      <c r="AT59" s="22"/>
      <c r="AU59" s="344" t="s">
        <v>228</v>
      </c>
      <c r="AV59" s="333"/>
      <c r="AW59" s="333"/>
      <c r="AX59" s="22"/>
      <c r="AY59" s="22"/>
      <c r="AZ59" s="22"/>
      <c r="BA59" s="22"/>
      <c r="BB59" s="344" t="s">
        <v>228</v>
      </c>
      <c r="BC59" s="333"/>
      <c r="BD59" s="333"/>
      <c r="BE59" s="38"/>
      <c r="BF59" s="39"/>
      <c r="BG59" s="64"/>
      <c r="BI59" s="17"/>
      <c r="BJ59" s="17"/>
      <c r="BK59" s="17"/>
      <c r="BL59" s="17"/>
      <c r="BM59" s="344"/>
      <c r="BN59" s="333"/>
      <c r="BO59" s="333"/>
      <c r="BP59" s="22"/>
      <c r="BQ59" s="22"/>
      <c r="BR59" s="22"/>
      <c r="BS59" s="22"/>
    </row>
    <row r="60" spans="1:71" ht="9" customHeight="1">
      <c r="A60" s="43"/>
      <c r="B60" s="60"/>
      <c r="C60" s="17"/>
      <c r="D60" s="17"/>
      <c r="E60" s="344"/>
      <c r="F60" s="333"/>
      <c r="G60" s="333"/>
      <c r="H60" s="28"/>
      <c r="I60" s="28"/>
      <c r="J60" s="28"/>
      <c r="K60" s="28"/>
      <c r="L60" s="344"/>
      <c r="M60" s="333"/>
      <c r="N60" s="333"/>
      <c r="O60" s="28"/>
      <c r="P60" s="28"/>
      <c r="Q60" s="28"/>
      <c r="R60" s="28"/>
      <c r="S60" s="344"/>
      <c r="T60" s="333"/>
      <c r="U60" s="333"/>
      <c r="V60" s="28"/>
      <c r="W60" s="28"/>
      <c r="X60" s="28"/>
      <c r="Y60" s="28"/>
      <c r="Z60" s="344"/>
      <c r="AA60" s="333"/>
      <c r="AB60" s="333"/>
      <c r="AC60" s="28"/>
      <c r="AD60" s="28"/>
      <c r="AE60" s="28"/>
      <c r="AF60" s="28"/>
      <c r="AG60" s="344"/>
      <c r="AH60" s="333"/>
      <c r="AI60" s="333"/>
      <c r="AJ60" s="28"/>
      <c r="AK60" s="28"/>
      <c r="AL60" s="28"/>
      <c r="AM60" s="28"/>
      <c r="AN60" s="344"/>
      <c r="AO60" s="333"/>
      <c r="AP60" s="333"/>
      <c r="AQ60" s="28"/>
      <c r="AR60" s="28"/>
      <c r="AS60" s="28"/>
      <c r="AT60" s="28"/>
      <c r="AU60" s="344"/>
      <c r="AV60" s="333"/>
      <c r="AW60" s="333"/>
      <c r="AX60" s="28"/>
      <c r="AY60" s="28"/>
      <c r="AZ60" s="28"/>
      <c r="BA60" s="28"/>
      <c r="BB60" s="344"/>
      <c r="BC60" s="333"/>
      <c r="BD60" s="333"/>
      <c r="BE60" s="38"/>
      <c r="BF60" s="39"/>
      <c r="BG60" s="64"/>
      <c r="BI60" s="17"/>
      <c r="BJ60" s="17"/>
      <c r="BK60" s="17"/>
      <c r="BL60" s="17"/>
      <c r="BM60" s="344"/>
      <c r="BN60" s="333"/>
      <c r="BO60" s="333"/>
      <c r="BP60" s="28"/>
      <c r="BQ60" s="28"/>
      <c r="BR60" s="28"/>
      <c r="BS60" s="28"/>
    </row>
    <row r="61" spans="1:71" ht="9" customHeight="1">
      <c r="A61" s="43"/>
      <c r="B61" s="60"/>
      <c r="C61" s="17"/>
      <c r="D61" s="17"/>
      <c r="E61" s="343"/>
      <c r="F61" s="343"/>
      <c r="G61" s="343"/>
      <c r="H61" s="22"/>
      <c r="I61" s="22"/>
      <c r="J61" s="22"/>
      <c r="K61" s="22"/>
      <c r="L61" s="343"/>
      <c r="M61" s="343"/>
      <c r="N61" s="343"/>
      <c r="O61" s="22"/>
      <c r="P61" s="22"/>
      <c r="Q61" s="22"/>
      <c r="R61" s="22"/>
      <c r="S61" s="343"/>
      <c r="T61" s="343"/>
      <c r="U61" s="343"/>
      <c r="V61" s="17"/>
      <c r="W61" s="17"/>
      <c r="X61" s="17"/>
      <c r="Y61" s="17"/>
      <c r="Z61" s="343"/>
      <c r="AA61" s="343"/>
      <c r="AB61" s="343"/>
      <c r="AC61" s="22"/>
      <c r="AD61" s="22"/>
      <c r="AE61" s="22"/>
      <c r="AF61" s="22"/>
      <c r="AG61" s="334" t="str">
        <f>科目チェック!$C$74</f>
        <v>インターンシップⅢ</v>
      </c>
      <c r="AH61" s="335"/>
      <c r="AI61" s="338" t="str">
        <f>IFERROR(VLOOKUP(AG61,科目チェック!$C$46:$F$90,4,FALSE)&amp;"","")</f>
        <v/>
      </c>
      <c r="AJ61" s="22"/>
      <c r="AK61" s="22"/>
      <c r="AL61" s="22"/>
      <c r="AM61" s="22"/>
      <c r="AN61" s="343"/>
      <c r="AO61" s="343"/>
      <c r="AP61" s="343"/>
      <c r="AQ61" s="22"/>
      <c r="AR61" s="22"/>
      <c r="AS61" s="22"/>
      <c r="AT61" s="22"/>
      <c r="AU61" s="334" t="str">
        <f>科目チェック!$C$89</f>
        <v>総合演習</v>
      </c>
      <c r="AV61" s="335"/>
      <c r="AW61" s="338" t="str">
        <f>IFERROR(VLOOKUP(AU61,科目チェック!$C$46:$F$90,4,FALSE)&amp;"","")</f>
        <v/>
      </c>
      <c r="AX61" s="22"/>
      <c r="AY61" s="22"/>
      <c r="AZ61" s="22"/>
      <c r="BA61" s="22"/>
      <c r="BB61" s="334" t="str">
        <f>科目チェック!$C$90</f>
        <v>教職実践演習</v>
      </c>
      <c r="BC61" s="335"/>
      <c r="BD61" s="338" t="str">
        <f>IFERROR(VLOOKUP(BB61,科目チェック!$C$46:$F$90,4,FALSE)&amp;"","")</f>
        <v/>
      </c>
      <c r="BE61" s="38"/>
      <c r="BF61" s="39"/>
      <c r="BG61" s="64"/>
      <c r="BI61" s="17"/>
      <c r="BJ61" s="17"/>
      <c r="BK61" s="17"/>
      <c r="BL61" s="17"/>
      <c r="BM61" s="343"/>
      <c r="BN61" s="343"/>
      <c r="BO61" s="343"/>
      <c r="BP61" s="22"/>
      <c r="BQ61" s="22"/>
      <c r="BR61" s="22"/>
      <c r="BS61" s="22"/>
    </row>
    <row r="62" spans="1:71" ht="9" customHeight="1">
      <c r="A62" s="43"/>
      <c r="B62" s="60"/>
      <c r="C62" s="17"/>
      <c r="D62" s="17"/>
      <c r="E62" s="343"/>
      <c r="F62" s="343"/>
      <c r="G62" s="343"/>
      <c r="H62" s="22"/>
      <c r="I62" s="22"/>
      <c r="J62" s="22"/>
      <c r="K62" s="22"/>
      <c r="L62" s="343"/>
      <c r="M62" s="343"/>
      <c r="N62" s="343"/>
      <c r="O62" s="22"/>
      <c r="P62" s="22"/>
      <c r="Q62" s="22"/>
      <c r="R62" s="22"/>
      <c r="S62" s="343"/>
      <c r="T62" s="343"/>
      <c r="U62" s="343"/>
      <c r="V62" s="17"/>
      <c r="W62" s="17"/>
      <c r="X62" s="17"/>
      <c r="Y62" s="17"/>
      <c r="Z62" s="343"/>
      <c r="AA62" s="343"/>
      <c r="AB62" s="343"/>
      <c r="AC62" s="22"/>
      <c r="AD62" s="22"/>
      <c r="AE62" s="22"/>
      <c r="AF62" s="22"/>
      <c r="AG62" s="336"/>
      <c r="AH62" s="337"/>
      <c r="AI62" s="339"/>
      <c r="AJ62" s="22"/>
      <c r="AK62" s="22"/>
      <c r="AL62" s="22"/>
      <c r="AM62" s="22"/>
      <c r="AN62" s="343"/>
      <c r="AO62" s="343"/>
      <c r="AP62" s="343"/>
      <c r="AQ62" s="22"/>
      <c r="AR62" s="22"/>
      <c r="AS62" s="22"/>
      <c r="AT62" s="22"/>
      <c r="AU62" s="336"/>
      <c r="AV62" s="337"/>
      <c r="AW62" s="339"/>
      <c r="AX62" s="22"/>
      <c r="AY62" s="22"/>
      <c r="AZ62" s="22"/>
      <c r="BA62" s="22"/>
      <c r="BB62" s="336"/>
      <c r="BC62" s="337"/>
      <c r="BD62" s="339"/>
      <c r="BE62" s="38"/>
      <c r="BF62" s="39"/>
      <c r="BG62" s="64"/>
      <c r="BI62" s="17"/>
      <c r="BJ62" s="17"/>
      <c r="BK62" s="17"/>
      <c r="BL62" s="17"/>
      <c r="BM62" s="343"/>
      <c r="BN62" s="343"/>
      <c r="BO62" s="343"/>
      <c r="BP62" s="22"/>
      <c r="BQ62" s="22"/>
      <c r="BR62" s="22"/>
      <c r="BS62" s="22"/>
    </row>
    <row r="63" spans="1:71" ht="9" customHeight="1">
      <c r="A63" s="43"/>
      <c r="B63" s="60"/>
      <c r="C63" s="17"/>
      <c r="D63" s="17"/>
      <c r="E63" s="344"/>
      <c r="F63" s="333"/>
      <c r="G63" s="333"/>
      <c r="H63" s="22"/>
      <c r="I63" s="22"/>
      <c r="J63" s="22"/>
      <c r="K63" s="22"/>
      <c r="L63" s="344" t="s">
        <v>228</v>
      </c>
      <c r="M63" s="333"/>
      <c r="N63" s="333"/>
      <c r="O63" s="22"/>
      <c r="P63" s="22"/>
      <c r="Q63" s="22"/>
      <c r="R63" s="22"/>
      <c r="S63" s="344"/>
      <c r="T63" s="333"/>
      <c r="U63" s="333"/>
      <c r="V63" s="22"/>
      <c r="W63" s="22"/>
      <c r="X63" s="22"/>
      <c r="Y63" s="22"/>
      <c r="Z63" s="344"/>
      <c r="AA63" s="333"/>
      <c r="AB63" s="333"/>
      <c r="AC63" s="22"/>
      <c r="AD63" s="22"/>
      <c r="AE63" s="22"/>
      <c r="AF63" s="22"/>
      <c r="AG63" s="344"/>
      <c r="AH63" s="333"/>
      <c r="AI63" s="333"/>
      <c r="AJ63" s="22"/>
      <c r="AK63" s="22"/>
      <c r="AL63" s="22"/>
      <c r="AM63" s="22"/>
      <c r="AN63" s="344"/>
      <c r="AO63" s="333"/>
      <c r="AP63" s="333"/>
      <c r="AQ63" s="22"/>
      <c r="AR63" s="22"/>
      <c r="AS63" s="22"/>
      <c r="AT63" s="22"/>
      <c r="AU63" s="344" t="s">
        <v>228</v>
      </c>
      <c r="AV63" s="333"/>
      <c r="AW63" s="333"/>
      <c r="AX63" s="22"/>
      <c r="AY63" s="22"/>
      <c r="AZ63" s="22"/>
      <c r="BA63" s="22"/>
      <c r="BB63" s="344"/>
      <c r="BC63" s="333"/>
      <c r="BD63" s="333"/>
      <c r="BE63" s="38"/>
      <c r="BF63" s="39"/>
      <c r="BG63" s="64"/>
      <c r="BI63" s="17"/>
      <c r="BJ63" s="17"/>
      <c r="BK63" s="17"/>
      <c r="BL63" s="17"/>
      <c r="BM63" s="344"/>
      <c r="BN63" s="333"/>
      <c r="BO63" s="333"/>
      <c r="BP63" s="22"/>
      <c r="BQ63" s="22"/>
      <c r="BR63" s="22"/>
      <c r="BS63" s="22"/>
    </row>
    <row r="64" spans="1:71" ht="9" customHeight="1">
      <c r="A64" s="43"/>
      <c r="B64" s="60"/>
      <c r="C64" s="17"/>
      <c r="D64" s="17"/>
      <c r="E64" s="344"/>
      <c r="F64" s="333"/>
      <c r="G64" s="333"/>
      <c r="H64" s="28"/>
      <c r="I64" s="28"/>
      <c r="J64" s="28"/>
      <c r="K64" s="28"/>
      <c r="L64" s="344"/>
      <c r="M64" s="333"/>
      <c r="N64" s="333"/>
      <c r="O64" s="28"/>
      <c r="P64" s="28"/>
      <c r="Q64" s="28"/>
      <c r="R64" s="28"/>
      <c r="S64" s="344"/>
      <c r="T64" s="333"/>
      <c r="U64" s="333"/>
      <c r="V64" s="28"/>
      <c r="W64" s="28"/>
      <c r="X64" s="28"/>
      <c r="Y64" s="28"/>
      <c r="Z64" s="344"/>
      <c r="AA64" s="333"/>
      <c r="AB64" s="333"/>
      <c r="AC64" s="28"/>
      <c r="AD64" s="28"/>
      <c r="AE64" s="28"/>
      <c r="AF64" s="28"/>
      <c r="AG64" s="344"/>
      <c r="AH64" s="333"/>
      <c r="AI64" s="333"/>
      <c r="AJ64" s="28"/>
      <c r="AK64" s="28"/>
      <c r="AL64" s="28"/>
      <c r="AM64" s="28"/>
      <c r="AN64" s="344"/>
      <c r="AO64" s="333"/>
      <c r="AP64" s="333"/>
      <c r="AQ64" s="28"/>
      <c r="AR64" s="28"/>
      <c r="AS64" s="28"/>
      <c r="AT64" s="28"/>
      <c r="AU64" s="344"/>
      <c r="AV64" s="333"/>
      <c r="AW64" s="333"/>
      <c r="AX64" s="28"/>
      <c r="AY64" s="28"/>
      <c r="AZ64" s="28"/>
      <c r="BA64" s="28"/>
      <c r="BB64" s="344"/>
      <c r="BC64" s="333"/>
      <c r="BD64" s="333"/>
      <c r="BE64" s="38"/>
      <c r="BF64" s="39"/>
      <c r="BG64" s="64"/>
      <c r="BI64" s="17"/>
      <c r="BJ64" s="17"/>
      <c r="BK64" s="17"/>
      <c r="BL64" s="17"/>
      <c r="BM64" s="344"/>
      <c r="BN64" s="333"/>
      <c r="BO64" s="333"/>
      <c r="BP64" s="28"/>
      <c r="BQ64" s="28"/>
      <c r="BR64" s="28"/>
      <c r="BS64" s="28"/>
    </row>
    <row r="65" spans="1:71" ht="9" customHeight="1">
      <c r="A65" s="43"/>
      <c r="B65" s="60"/>
      <c r="C65" s="17"/>
      <c r="D65" s="17"/>
      <c r="E65" s="343"/>
      <c r="F65" s="343"/>
      <c r="G65" s="343"/>
      <c r="H65" s="22"/>
      <c r="I65" s="22"/>
      <c r="J65" s="22"/>
      <c r="K65" s="22"/>
      <c r="L65" s="334" t="str">
        <f>科目チェック!$C$53</f>
        <v>工学概論</v>
      </c>
      <c r="M65" s="335"/>
      <c r="N65" s="338" t="str">
        <f>IFERROR(VLOOKUP(L65,科目チェック!$C$46:$F$90,4,FALSE)&amp;"","")</f>
        <v/>
      </c>
      <c r="O65" s="22"/>
      <c r="P65" s="22"/>
      <c r="Q65" s="22"/>
      <c r="R65" s="22"/>
      <c r="S65" s="343"/>
      <c r="T65" s="343"/>
      <c r="U65" s="343"/>
      <c r="V65" s="17"/>
      <c r="W65" s="17"/>
      <c r="X65" s="17"/>
      <c r="Y65" s="17"/>
      <c r="Z65" s="343"/>
      <c r="AA65" s="343"/>
      <c r="AB65" s="343"/>
      <c r="AC65" s="22"/>
      <c r="AD65" s="22"/>
      <c r="AE65" s="22"/>
      <c r="AF65" s="22"/>
      <c r="AG65" s="343"/>
      <c r="AH65" s="343"/>
      <c r="AI65" s="343"/>
      <c r="AJ65" s="22"/>
      <c r="AK65" s="22"/>
      <c r="AL65" s="22"/>
      <c r="AM65" s="22"/>
      <c r="AN65" s="343"/>
      <c r="AO65" s="343"/>
      <c r="AP65" s="343"/>
      <c r="AQ65" s="22"/>
      <c r="AR65" s="22"/>
      <c r="AS65" s="22"/>
      <c r="AT65" s="22"/>
      <c r="AU65" s="334" t="str">
        <f>科目チェック!$C$86</f>
        <v>職業指導（工業）</v>
      </c>
      <c r="AV65" s="335"/>
      <c r="AW65" s="338" t="str">
        <f>IFERROR(VLOOKUP(AU65,科目チェック!$C$46:$F$90,4,FALSE)&amp;"","")</f>
        <v/>
      </c>
      <c r="AX65" s="22"/>
      <c r="AY65" s="22"/>
      <c r="AZ65" s="22"/>
      <c r="BA65" s="22"/>
      <c r="BB65" s="343"/>
      <c r="BC65" s="343"/>
      <c r="BD65" s="343"/>
      <c r="BE65" s="38"/>
      <c r="BF65" s="39"/>
      <c r="BG65" s="64"/>
      <c r="BI65" s="17"/>
      <c r="BJ65" s="17"/>
      <c r="BK65" s="17"/>
      <c r="BL65" s="17"/>
      <c r="BM65" s="343"/>
      <c r="BN65" s="343"/>
      <c r="BO65" s="343"/>
      <c r="BP65" s="22"/>
      <c r="BQ65" s="22"/>
      <c r="BR65" s="22"/>
      <c r="BS65" s="22"/>
    </row>
    <row r="66" spans="1:71" ht="9" customHeight="1">
      <c r="A66" s="43"/>
      <c r="B66" s="60"/>
      <c r="C66" s="17"/>
      <c r="D66" s="17"/>
      <c r="E66" s="343"/>
      <c r="F66" s="343"/>
      <c r="G66" s="343"/>
      <c r="H66" s="22"/>
      <c r="I66" s="22"/>
      <c r="J66" s="22"/>
      <c r="K66" s="22"/>
      <c r="L66" s="336"/>
      <c r="M66" s="337"/>
      <c r="N66" s="339"/>
      <c r="O66" s="22"/>
      <c r="P66" s="22"/>
      <c r="Q66" s="22"/>
      <c r="R66" s="22"/>
      <c r="S66" s="343"/>
      <c r="T66" s="343"/>
      <c r="U66" s="343"/>
      <c r="V66" s="17"/>
      <c r="W66" s="17"/>
      <c r="X66" s="17"/>
      <c r="Y66" s="17"/>
      <c r="Z66" s="343"/>
      <c r="AA66" s="343"/>
      <c r="AB66" s="343"/>
      <c r="AC66" s="22"/>
      <c r="AD66" s="22"/>
      <c r="AE66" s="22"/>
      <c r="AF66" s="22"/>
      <c r="AG66" s="343"/>
      <c r="AH66" s="343"/>
      <c r="AI66" s="343"/>
      <c r="AJ66" s="22"/>
      <c r="AK66" s="22"/>
      <c r="AL66" s="22"/>
      <c r="AM66" s="22"/>
      <c r="AN66" s="343"/>
      <c r="AO66" s="343"/>
      <c r="AP66" s="343"/>
      <c r="AQ66" s="22"/>
      <c r="AR66" s="22"/>
      <c r="AS66" s="22"/>
      <c r="AT66" s="22"/>
      <c r="AU66" s="336"/>
      <c r="AV66" s="337"/>
      <c r="AW66" s="339"/>
      <c r="AX66" s="22"/>
      <c r="AY66" s="22"/>
      <c r="AZ66" s="22"/>
      <c r="BA66" s="22"/>
      <c r="BB66" s="343"/>
      <c r="BC66" s="343"/>
      <c r="BD66" s="343"/>
      <c r="BE66" s="38"/>
      <c r="BF66" s="39"/>
      <c r="BG66" s="64"/>
      <c r="BI66" s="17"/>
      <c r="BJ66" s="17"/>
      <c r="BK66" s="17"/>
      <c r="BL66" s="17"/>
      <c r="BM66" s="343"/>
      <c r="BN66" s="343"/>
      <c r="BO66" s="343"/>
      <c r="BP66" s="22"/>
      <c r="BQ66" s="22"/>
      <c r="BR66" s="22"/>
      <c r="BS66" s="22"/>
    </row>
    <row r="67" spans="1:71" ht="9" customHeight="1">
      <c r="A67" s="43"/>
      <c r="B67" s="60"/>
      <c r="C67" s="17"/>
      <c r="D67" s="17"/>
      <c r="E67" s="344"/>
      <c r="F67" s="333"/>
      <c r="G67" s="333"/>
      <c r="H67" s="22"/>
      <c r="I67" s="22"/>
      <c r="J67" s="22"/>
      <c r="K67" s="22"/>
      <c r="L67" s="344"/>
      <c r="M67" s="333"/>
      <c r="N67" s="333"/>
      <c r="O67" s="22"/>
      <c r="P67" s="22"/>
      <c r="Q67" s="22"/>
      <c r="R67" s="22"/>
      <c r="S67" s="344"/>
      <c r="T67" s="333"/>
      <c r="U67" s="333"/>
      <c r="V67" s="22"/>
      <c r="W67" s="22"/>
      <c r="X67" s="22"/>
      <c r="Y67" s="22"/>
      <c r="Z67" s="344"/>
      <c r="AA67" s="333"/>
      <c r="AB67" s="333"/>
      <c r="AC67" s="22"/>
      <c r="AD67" s="22"/>
      <c r="AE67" s="22"/>
      <c r="AF67" s="22"/>
      <c r="AG67" s="344"/>
      <c r="AH67" s="333"/>
      <c r="AI67" s="333"/>
      <c r="AJ67" s="22"/>
      <c r="AK67" s="22"/>
      <c r="AL67" s="22"/>
      <c r="AM67" s="22"/>
      <c r="AN67" s="344" t="s">
        <v>228</v>
      </c>
      <c r="AO67" s="333"/>
      <c r="AP67" s="333"/>
      <c r="AQ67" s="22"/>
      <c r="AR67" s="22"/>
      <c r="AS67" s="22"/>
      <c r="AT67" s="22"/>
      <c r="AU67" s="344" t="s">
        <v>228</v>
      </c>
      <c r="AV67" s="333"/>
      <c r="AW67" s="333"/>
      <c r="AX67" s="22"/>
      <c r="AY67" s="22"/>
      <c r="AZ67" s="22"/>
      <c r="BA67" s="22"/>
      <c r="BB67" s="344"/>
      <c r="BC67" s="333"/>
      <c r="BD67" s="333"/>
      <c r="BE67" s="38"/>
      <c r="BF67" s="39"/>
      <c r="BG67" s="64"/>
      <c r="BI67" s="17"/>
      <c r="BJ67" s="17"/>
      <c r="BK67" s="17"/>
      <c r="BL67" s="17"/>
      <c r="BM67" s="344"/>
      <c r="BN67" s="333"/>
      <c r="BO67" s="333"/>
      <c r="BP67" s="22"/>
      <c r="BQ67" s="22"/>
      <c r="BR67" s="22"/>
      <c r="BS67" s="22"/>
    </row>
    <row r="68" spans="1:71" ht="9" customHeight="1">
      <c r="A68" s="43"/>
      <c r="B68" s="60"/>
      <c r="C68" s="17"/>
      <c r="D68" s="17"/>
      <c r="E68" s="344"/>
      <c r="F68" s="333"/>
      <c r="G68" s="333"/>
      <c r="H68" s="28"/>
      <c r="I68" s="28"/>
      <c r="J68" s="28"/>
      <c r="K68" s="28"/>
      <c r="L68" s="344"/>
      <c r="M68" s="333"/>
      <c r="N68" s="333"/>
      <c r="O68" s="28"/>
      <c r="P68" s="28"/>
      <c r="Q68" s="28"/>
      <c r="R68" s="28"/>
      <c r="S68" s="344"/>
      <c r="T68" s="333"/>
      <c r="U68" s="333"/>
      <c r="V68" s="28"/>
      <c r="W68" s="28"/>
      <c r="X68" s="28"/>
      <c r="Y68" s="28"/>
      <c r="Z68" s="344"/>
      <c r="AA68" s="333"/>
      <c r="AB68" s="333"/>
      <c r="AC68" s="28"/>
      <c r="AD68" s="28"/>
      <c r="AE68" s="28"/>
      <c r="AF68" s="28"/>
      <c r="AG68" s="344"/>
      <c r="AH68" s="333"/>
      <c r="AI68" s="333"/>
      <c r="AJ68" s="28"/>
      <c r="AK68" s="28"/>
      <c r="AL68" s="28"/>
      <c r="AM68" s="28"/>
      <c r="AN68" s="344"/>
      <c r="AO68" s="333"/>
      <c r="AP68" s="333"/>
      <c r="AQ68" s="28"/>
      <c r="AR68" s="28"/>
      <c r="AS68" s="28"/>
      <c r="AT68" s="28"/>
      <c r="AU68" s="344"/>
      <c r="AV68" s="333"/>
      <c r="AW68" s="333"/>
      <c r="AX68" s="28"/>
      <c r="AY68" s="28"/>
      <c r="AZ68" s="28"/>
      <c r="BA68" s="28"/>
      <c r="BB68" s="344"/>
      <c r="BC68" s="333"/>
      <c r="BD68" s="333"/>
      <c r="BE68" s="38"/>
      <c r="BF68" s="39"/>
      <c r="BG68" s="64"/>
      <c r="BI68" s="17"/>
      <c r="BJ68" s="17"/>
      <c r="BK68" s="17"/>
      <c r="BL68" s="17"/>
      <c r="BM68" s="344"/>
      <c r="BN68" s="333"/>
      <c r="BO68" s="333"/>
      <c r="BP68" s="28"/>
      <c r="BQ68" s="28"/>
      <c r="BR68" s="28"/>
      <c r="BS68" s="28"/>
    </row>
    <row r="69" spans="1:71" ht="9" customHeight="1">
      <c r="A69" s="43"/>
      <c r="B69" s="60"/>
      <c r="C69" s="17"/>
      <c r="D69" s="17"/>
      <c r="E69" s="343"/>
      <c r="F69" s="343"/>
      <c r="G69" s="343"/>
      <c r="H69" s="22"/>
      <c r="I69" s="22"/>
      <c r="J69" s="22"/>
      <c r="K69" s="22"/>
      <c r="L69" s="343"/>
      <c r="M69" s="343"/>
      <c r="N69" s="343"/>
      <c r="O69" s="22"/>
      <c r="P69" s="22"/>
      <c r="Q69" s="22"/>
      <c r="R69" s="22"/>
      <c r="S69" s="343"/>
      <c r="T69" s="343"/>
      <c r="U69" s="343"/>
      <c r="V69" s="17"/>
      <c r="W69" s="17"/>
      <c r="X69" s="17"/>
      <c r="Y69" s="17"/>
      <c r="Z69" s="343"/>
      <c r="AA69" s="343"/>
      <c r="AB69" s="343"/>
      <c r="AC69" s="22"/>
      <c r="AD69" s="22"/>
      <c r="AE69" s="22"/>
      <c r="AF69" s="22"/>
      <c r="AG69" s="343"/>
      <c r="AH69" s="343"/>
      <c r="AI69" s="343"/>
      <c r="AJ69" s="22"/>
      <c r="AK69" s="22"/>
      <c r="AL69" s="22"/>
      <c r="AM69" s="22"/>
      <c r="AN69" s="334" t="str">
        <f>科目チェック!$C$76</f>
        <v>工業科教育法A</v>
      </c>
      <c r="AO69" s="335"/>
      <c r="AP69" s="338" t="str">
        <f>IFERROR(VLOOKUP(AN69,科目チェック!$C$46:$F$90,4,FALSE)&amp;"","")</f>
        <v/>
      </c>
      <c r="AQ69" s="22"/>
      <c r="AR69" s="22"/>
      <c r="AS69" s="22"/>
      <c r="AT69" s="22"/>
      <c r="AU69" s="334" t="str">
        <f>科目チェック!$C$77</f>
        <v>工業科教育法B</v>
      </c>
      <c r="AV69" s="335"/>
      <c r="AW69" s="338" t="str">
        <f>IFERROR(VLOOKUP(AU69,科目チェック!$C$46:$F$90,4,FALSE)&amp;"","")</f>
        <v/>
      </c>
      <c r="AX69" s="22"/>
      <c r="AY69" s="22"/>
      <c r="AZ69" s="22"/>
      <c r="BA69" s="22"/>
      <c r="BB69" s="343"/>
      <c r="BC69" s="343"/>
      <c r="BD69" s="343"/>
      <c r="BE69" s="38"/>
      <c r="BF69" s="39"/>
      <c r="BG69" s="64"/>
      <c r="BI69" s="17"/>
      <c r="BJ69" s="17"/>
      <c r="BK69" s="17"/>
      <c r="BL69" s="17"/>
      <c r="BM69" s="343"/>
      <c r="BN69" s="343"/>
      <c r="BO69" s="343"/>
      <c r="BP69" s="22"/>
      <c r="BQ69" s="22"/>
      <c r="BR69" s="22"/>
      <c r="BS69" s="22"/>
    </row>
    <row r="70" spans="1:71" ht="9" customHeight="1">
      <c r="A70" s="43"/>
      <c r="B70" s="60"/>
      <c r="C70" s="17"/>
      <c r="D70" s="17"/>
      <c r="E70" s="343"/>
      <c r="F70" s="343"/>
      <c r="G70" s="343"/>
      <c r="H70" s="22"/>
      <c r="I70" s="22"/>
      <c r="J70" s="22"/>
      <c r="K70" s="22"/>
      <c r="L70" s="343"/>
      <c r="M70" s="343"/>
      <c r="N70" s="343"/>
      <c r="O70" s="22"/>
      <c r="P70" s="22"/>
      <c r="Q70" s="22"/>
      <c r="R70" s="22"/>
      <c r="S70" s="343"/>
      <c r="T70" s="343"/>
      <c r="U70" s="343"/>
      <c r="V70" s="17"/>
      <c r="W70" s="17"/>
      <c r="X70" s="17"/>
      <c r="Y70" s="17"/>
      <c r="Z70" s="343"/>
      <c r="AA70" s="343"/>
      <c r="AB70" s="343"/>
      <c r="AC70" s="22"/>
      <c r="AD70" s="22"/>
      <c r="AE70" s="22"/>
      <c r="AF70" s="22"/>
      <c r="AG70" s="343"/>
      <c r="AH70" s="343"/>
      <c r="AI70" s="343"/>
      <c r="AJ70" s="22"/>
      <c r="AK70" s="22"/>
      <c r="AL70" s="22"/>
      <c r="AM70" s="22"/>
      <c r="AN70" s="336"/>
      <c r="AO70" s="337"/>
      <c r="AP70" s="339"/>
      <c r="AQ70" s="22"/>
      <c r="AR70" s="22"/>
      <c r="AS70" s="22"/>
      <c r="AT70" s="22"/>
      <c r="AU70" s="336"/>
      <c r="AV70" s="337"/>
      <c r="AW70" s="339"/>
      <c r="AX70" s="22"/>
      <c r="AY70" s="22"/>
      <c r="AZ70" s="22"/>
      <c r="BA70" s="22"/>
      <c r="BB70" s="343"/>
      <c r="BC70" s="343"/>
      <c r="BD70" s="343"/>
      <c r="BE70" s="38"/>
      <c r="BF70" s="39"/>
      <c r="BG70" s="64"/>
      <c r="BI70" s="17"/>
      <c r="BJ70" s="17"/>
      <c r="BK70" s="17"/>
      <c r="BL70" s="17"/>
      <c r="BM70" s="343"/>
      <c r="BN70" s="343"/>
      <c r="BO70" s="343"/>
      <c r="BP70" s="22"/>
      <c r="BQ70" s="22"/>
      <c r="BR70" s="22"/>
      <c r="BS70" s="22"/>
    </row>
    <row r="71" spans="1:71" ht="9" customHeight="1">
      <c r="A71" s="43"/>
      <c r="B71" s="60"/>
      <c r="C71" s="17"/>
      <c r="D71" s="17"/>
      <c r="E71" s="344"/>
      <c r="F71" s="333"/>
      <c r="G71" s="333"/>
      <c r="H71" s="22"/>
      <c r="I71" s="22"/>
      <c r="J71" s="22"/>
      <c r="K71" s="22"/>
      <c r="L71" s="344"/>
      <c r="M71" s="333"/>
      <c r="N71" s="333"/>
      <c r="O71" s="22"/>
      <c r="P71" s="22"/>
      <c r="Q71" s="22"/>
      <c r="R71" s="22"/>
      <c r="S71" s="344"/>
      <c r="T71" s="333"/>
      <c r="U71" s="333"/>
      <c r="V71" s="22"/>
      <c r="W71" s="22"/>
      <c r="X71" s="22"/>
      <c r="Y71" s="22"/>
      <c r="Z71" s="344"/>
      <c r="AA71" s="333"/>
      <c r="AB71" s="333"/>
      <c r="AC71" s="22"/>
      <c r="AD71" s="22"/>
      <c r="AE71" s="22"/>
      <c r="AF71" s="22"/>
      <c r="AG71" s="344"/>
      <c r="AH71" s="333"/>
      <c r="AI71" s="333"/>
      <c r="AJ71" s="22"/>
      <c r="AK71" s="22"/>
      <c r="AL71" s="22"/>
      <c r="AM71" s="22"/>
      <c r="AN71" s="344" t="s">
        <v>228</v>
      </c>
      <c r="AO71" s="333"/>
      <c r="AP71" s="333"/>
      <c r="AQ71" s="22"/>
      <c r="AR71" s="22"/>
      <c r="AS71" s="22"/>
      <c r="AT71" s="22"/>
      <c r="AU71" s="344" t="s">
        <v>228</v>
      </c>
      <c r="AV71" s="333"/>
      <c r="AW71" s="333"/>
      <c r="AX71" s="22"/>
      <c r="AY71" s="22"/>
      <c r="AZ71" s="22"/>
      <c r="BA71" s="22"/>
      <c r="BB71" s="344"/>
      <c r="BC71" s="333"/>
      <c r="BD71" s="333"/>
      <c r="BE71" s="38"/>
      <c r="BF71" s="39"/>
      <c r="BG71" s="64"/>
      <c r="BI71" s="17"/>
      <c r="BJ71" s="17"/>
      <c r="BK71" s="17"/>
      <c r="BL71" s="17"/>
      <c r="BM71" s="344"/>
      <c r="BN71" s="333"/>
      <c r="BO71" s="333"/>
      <c r="BP71" s="22"/>
      <c r="BQ71" s="22"/>
      <c r="BR71" s="22"/>
      <c r="BS71" s="22"/>
    </row>
    <row r="72" spans="1:71" ht="9" customHeight="1">
      <c r="A72" s="43"/>
      <c r="B72" s="60"/>
      <c r="C72" s="17"/>
      <c r="D72" s="17"/>
      <c r="E72" s="344"/>
      <c r="F72" s="333"/>
      <c r="G72" s="333"/>
      <c r="H72" s="28"/>
      <c r="I72" s="28"/>
      <c r="J72" s="28"/>
      <c r="K72" s="28"/>
      <c r="L72" s="344"/>
      <c r="M72" s="333"/>
      <c r="N72" s="333"/>
      <c r="O72" s="28"/>
      <c r="P72" s="28"/>
      <c r="Q72" s="28"/>
      <c r="R72" s="28"/>
      <c r="S72" s="344"/>
      <c r="T72" s="333"/>
      <c r="U72" s="333"/>
      <c r="V72" s="28"/>
      <c r="W72" s="28"/>
      <c r="X72" s="28"/>
      <c r="Y72" s="28"/>
      <c r="Z72" s="344"/>
      <c r="AA72" s="333"/>
      <c r="AB72" s="333"/>
      <c r="AC72" s="28"/>
      <c r="AD72" s="28"/>
      <c r="AE72" s="28"/>
      <c r="AF72" s="28"/>
      <c r="AG72" s="344"/>
      <c r="AH72" s="333"/>
      <c r="AI72" s="333"/>
      <c r="AJ72" s="28"/>
      <c r="AK72" s="28"/>
      <c r="AL72" s="28"/>
      <c r="AM72" s="28"/>
      <c r="AN72" s="344"/>
      <c r="AO72" s="333"/>
      <c r="AP72" s="333"/>
      <c r="AQ72" s="28"/>
      <c r="AR72" s="28"/>
      <c r="AS72" s="28"/>
      <c r="AT72" s="28"/>
      <c r="AU72" s="344"/>
      <c r="AV72" s="333"/>
      <c r="AW72" s="333"/>
      <c r="AX72" s="28"/>
      <c r="AY72" s="28"/>
      <c r="AZ72" s="28"/>
      <c r="BA72" s="28"/>
      <c r="BB72" s="344"/>
      <c r="BC72" s="333"/>
      <c r="BD72" s="333"/>
      <c r="BE72" s="38"/>
      <c r="BF72" s="39"/>
      <c r="BG72" s="64"/>
      <c r="BI72" s="17"/>
      <c r="BJ72" s="17"/>
      <c r="BK72" s="17"/>
      <c r="BL72" s="17"/>
      <c r="BM72" s="344"/>
      <c r="BN72" s="333"/>
      <c r="BO72" s="333"/>
      <c r="BP72" s="28"/>
      <c r="BQ72" s="28"/>
      <c r="BR72" s="28"/>
      <c r="BS72" s="28"/>
    </row>
    <row r="73" spans="1:71" ht="9" customHeight="1">
      <c r="A73" s="43"/>
      <c r="B73" s="60"/>
      <c r="C73" s="17"/>
      <c r="D73" s="17"/>
      <c r="E73" s="343"/>
      <c r="F73" s="343"/>
      <c r="G73" s="343"/>
      <c r="H73" s="22"/>
      <c r="I73" s="22"/>
      <c r="J73" s="22"/>
      <c r="K73" s="22"/>
      <c r="L73" s="343"/>
      <c r="M73" s="343"/>
      <c r="N73" s="343"/>
      <c r="O73" s="22"/>
      <c r="P73" s="22"/>
      <c r="Q73" s="22"/>
      <c r="R73" s="22"/>
      <c r="S73" s="343"/>
      <c r="T73" s="343"/>
      <c r="U73" s="343"/>
      <c r="V73" s="17"/>
      <c r="W73" s="17"/>
      <c r="X73" s="17"/>
      <c r="Y73" s="17"/>
      <c r="Z73" s="343"/>
      <c r="AA73" s="343"/>
      <c r="AB73" s="343"/>
      <c r="AC73" s="22"/>
      <c r="AD73" s="22"/>
      <c r="AE73" s="22"/>
      <c r="AF73" s="22"/>
      <c r="AG73" s="343"/>
      <c r="AH73" s="343"/>
      <c r="AI73" s="343"/>
      <c r="AJ73" s="22"/>
      <c r="AK73" s="22"/>
      <c r="AL73" s="22"/>
      <c r="AM73" s="22"/>
      <c r="AN73" s="334" t="str">
        <f>科目チェック!$C$87</f>
        <v>情報科教育法A</v>
      </c>
      <c r="AO73" s="335"/>
      <c r="AP73" s="338" t="str">
        <f>IFERROR(VLOOKUP(AN73,科目チェック!$C$46:$F$90,4,FALSE)&amp;"","")</f>
        <v/>
      </c>
      <c r="AQ73" s="22"/>
      <c r="AR73" s="22"/>
      <c r="AS73" s="22"/>
      <c r="AT73" s="22"/>
      <c r="AU73" s="334" t="str">
        <f>科目チェック!$C$88</f>
        <v>情報科教育法B</v>
      </c>
      <c r="AV73" s="335"/>
      <c r="AW73" s="338" t="str">
        <f>IFERROR(VLOOKUP(AU73,科目チェック!$C$46:$F$90,4,FALSE)&amp;"","")</f>
        <v/>
      </c>
      <c r="AX73" s="22"/>
      <c r="AY73" s="22"/>
      <c r="AZ73" s="22"/>
      <c r="BA73" s="22"/>
      <c r="BB73" s="343"/>
      <c r="BC73" s="343"/>
      <c r="BD73" s="343"/>
      <c r="BE73" s="38"/>
      <c r="BF73" s="39"/>
      <c r="BG73" s="64"/>
      <c r="BI73" s="17"/>
      <c r="BJ73" s="17"/>
      <c r="BK73" s="17"/>
      <c r="BL73" s="17"/>
      <c r="BM73" s="343"/>
      <c r="BN73" s="343"/>
      <c r="BO73" s="343"/>
      <c r="BP73" s="22"/>
      <c r="BQ73" s="22"/>
      <c r="BR73" s="22"/>
      <c r="BS73" s="22"/>
    </row>
    <row r="74" spans="1:71" ht="9" customHeight="1">
      <c r="A74" s="43"/>
      <c r="B74" s="60"/>
      <c r="C74" s="17"/>
      <c r="D74" s="17"/>
      <c r="E74" s="343"/>
      <c r="F74" s="343"/>
      <c r="G74" s="343"/>
      <c r="H74" s="22"/>
      <c r="I74" s="22"/>
      <c r="J74" s="22"/>
      <c r="K74" s="22"/>
      <c r="L74" s="343"/>
      <c r="M74" s="343"/>
      <c r="N74" s="343"/>
      <c r="O74" s="22"/>
      <c r="P74" s="22"/>
      <c r="Q74" s="22"/>
      <c r="R74" s="22"/>
      <c r="S74" s="343"/>
      <c r="T74" s="343"/>
      <c r="U74" s="343"/>
      <c r="V74" s="17"/>
      <c r="W74" s="17"/>
      <c r="X74" s="17"/>
      <c r="Y74" s="17"/>
      <c r="Z74" s="343"/>
      <c r="AA74" s="343"/>
      <c r="AB74" s="343"/>
      <c r="AC74" s="22"/>
      <c r="AD74" s="22"/>
      <c r="AE74" s="22"/>
      <c r="AF74" s="22"/>
      <c r="AG74" s="343"/>
      <c r="AH74" s="343"/>
      <c r="AI74" s="343"/>
      <c r="AJ74" s="22"/>
      <c r="AK74" s="22"/>
      <c r="AL74" s="22"/>
      <c r="AM74" s="22"/>
      <c r="AN74" s="336"/>
      <c r="AO74" s="337"/>
      <c r="AP74" s="339"/>
      <c r="AQ74" s="22"/>
      <c r="AR74" s="22"/>
      <c r="AS74" s="22"/>
      <c r="AT74" s="22"/>
      <c r="AU74" s="336"/>
      <c r="AV74" s="337"/>
      <c r="AW74" s="339"/>
      <c r="AX74" s="22"/>
      <c r="AY74" s="22"/>
      <c r="AZ74" s="22"/>
      <c r="BA74" s="22"/>
      <c r="BB74" s="343"/>
      <c r="BC74" s="343"/>
      <c r="BD74" s="343"/>
      <c r="BE74" s="38"/>
      <c r="BF74" s="39"/>
      <c r="BG74" s="64"/>
      <c r="BI74" s="17"/>
      <c r="BJ74" s="17"/>
      <c r="BK74" s="17"/>
      <c r="BL74" s="17"/>
      <c r="BM74" s="343"/>
      <c r="BN74" s="343"/>
      <c r="BO74" s="343"/>
      <c r="BP74" s="22"/>
      <c r="BQ74" s="22"/>
      <c r="BR74" s="22"/>
      <c r="BS74" s="22"/>
    </row>
    <row r="75" spans="1:71" ht="9" customHeight="1">
      <c r="A75" s="44"/>
      <c r="B75" s="61"/>
      <c r="C75" s="42"/>
      <c r="D75" s="42"/>
      <c r="E75" s="102"/>
      <c r="F75" s="102"/>
      <c r="G75" s="102"/>
      <c r="H75" s="33"/>
      <c r="I75" s="33"/>
      <c r="J75" s="33"/>
      <c r="K75" s="33"/>
      <c r="L75" s="102"/>
      <c r="M75" s="102"/>
      <c r="N75" s="102"/>
      <c r="O75" s="33"/>
      <c r="P75" s="33"/>
      <c r="Q75" s="33"/>
      <c r="R75" s="33"/>
      <c r="S75" s="102"/>
      <c r="T75" s="102"/>
      <c r="U75" s="102"/>
      <c r="V75" s="42"/>
      <c r="W75" s="42"/>
      <c r="X75" s="42"/>
      <c r="Y75" s="42"/>
      <c r="Z75" s="102"/>
      <c r="AA75" s="102"/>
      <c r="AB75" s="102"/>
      <c r="AC75" s="33"/>
      <c r="AD75" s="33"/>
      <c r="AE75" s="33"/>
      <c r="AF75" s="33"/>
      <c r="AG75" s="102"/>
      <c r="AH75" s="102"/>
      <c r="AI75" s="102"/>
      <c r="AJ75" s="33"/>
      <c r="AK75" s="33"/>
      <c r="AL75" s="33"/>
      <c r="AM75" s="33"/>
      <c r="AN75" s="102"/>
      <c r="AO75" s="102"/>
      <c r="AP75" s="102"/>
      <c r="AQ75" s="33"/>
      <c r="AR75" s="33"/>
      <c r="AS75" s="33"/>
      <c r="AT75" s="33"/>
      <c r="AU75" s="102"/>
      <c r="AV75" s="102"/>
      <c r="AW75" s="102"/>
      <c r="AX75" s="33"/>
      <c r="AY75" s="33"/>
      <c r="AZ75" s="33"/>
      <c r="BA75" s="33"/>
      <c r="BB75" s="102"/>
      <c r="BC75" s="102"/>
      <c r="BD75" s="102"/>
      <c r="BE75" s="40"/>
      <c r="BF75" s="41"/>
      <c r="BG75" s="65"/>
      <c r="BI75" s="17"/>
      <c r="BJ75" s="17"/>
      <c r="BK75" s="17"/>
      <c r="BL75" s="17"/>
      <c r="BM75" s="153"/>
      <c r="BN75" s="153"/>
      <c r="BO75" s="153"/>
      <c r="BP75" s="22"/>
      <c r="BQ75" s="22"/>
      <c r="BR75" s="22"/>
      <c r="BS75" s="22"/>
    </row>
    <row r="76" spans="1:71" s="17" customFormat="1" ht="9" customHeight="1">
      <c r="A76" s="31"/>
      <c r="B76" s="30"/>
      <c r="C76" s="22"/>
      <c r="D76" s="22"/>
      <c r="E76" s="353" t="s">
        <v>228</v>
      </c>
      <c r="F76" s="355">
        <v>1</v>
      </c>
      <c r="G76" s="355"/>
      <c r="H76" s="138"/>
      <c r="I76" s="138"/>
      <c r="J76" s="138"/>
      <c r="K76" s="138"/>
      <c r="L76" s="353" t="s">
        <v>228</v>
      </c>
      <c r="M76" s="355">
        <v>1</v>
      </c>
      <c r="N76" s="355"/>
      <c r="O76" s="138"/>
      <c r="P76" s="138"/>
      <c r="Q76" s="138"/>
      <c r="R76" s="138"/>
      <c r="S76" s="353" t="s">
        <v>228</v>
      </c>
      <c r="T76" s="355">
        <v>1</v>
      </c>
      <c r="U76" s="355"/>
      <c r="V76" s="138"/>
      <c r="W76" s="138"/>
      <c r="X76" s="138"/>
      <c r="Y76" s="138"/>
      <c r="Z76" s="353" t="s">
        <v>228</v>
      </c>
      <c r="AA76" s="355">
        <v>1</v>
      </c>
      <c r="AB76" s="355"/>
      <c r="AC76" s="22"/>
      <c r="AD76" s="22"/>
      <c r="AE76" s="22"/>
      <c r="AF76" s="22"/>
      <c r="AG76" s="344"/>
      <c r="AH76" s="333"/>
      <c r="AI76" s="333"/>
      <c r="AJ76" s="22"/>
      <c r="AK76" s="22"/>
      <c r="AL76" s="22"/>
      <c r="AM76" s="22"/>
      <c r="AN76" s="344"/>
      <c r="AO76" s="333"/>
      <c r="AP76" s="333"/>
      <c r="AQ76" s="22"/>
      <c r="AR76" s="22"/>
      <c r="AS76" s="22"/>
      <c r="AT76" s="22"/>
      <c r="AU76" s="344"/>
      <c r="AV76" s="333"/>
      <c r="AW76" s="333"/>
      <c r="AX76" s="22"/>
      <c r="AY76" s="22"/>
      <c r="AZ76" s="22"/>
      <c r="BA76" s="22"/>
      <c r="BB76" s="344"/>
      <c r="BC76" s="333"/>
      <c r="BD76" s="333"/>
      <c r="BE76" s="22"/>
      <c r="BF76" s="30"/>
      <c r="BG76" s="63"/>
      <c r="BH76" s="2"/>
      <c r="BI76" s="22"/>
      <c r="BJ76" s="22"/>
      <c r="BK76" s="22"/>
      <c r="BL76" s="22"/>
      <c r="BM76" s="354"/>
      <c r="BN76" s="356"/>
      <c r="BO76" s="356"/>
      <c r="BP76" s="152"/>
      <c r="BQ76" s="152"/>
      <c r="BR76" s="152"/>
      <c r="BS76" s="152"/>
    </row>
    <row r="77" spans="1:71" s="166" customFormat="1" ht="9" customHeight="1" thickBot="1">
      <c r="A77" s="31"/>
      <c r="B77" s="30"/>
      <c r="C77" s="22"/>
      <c r="D77" s="22"/>
      <c r="E77" s="354"/>
      <c r="F77" s="356"/>
      <c r="G77" s="356"/>
      <c r="H77" s="143"/>
      <c r="I77" s="143"/>
      <c r="J77" s="143"/>
      <c r="K77" s="143"/>
      <c r="L77" s="354"/>
      <c r="M77" s="356"/>
      <c r="N77" s="356"/>
      <c r="O77" s="143"/>
      <c r="P77" s="143"/>
      <c r="Q77" s="143"/>
      <c r="R77" s="143"/>
      <c r="S77" s="354"/>
      <c r="T77" s="356"/>
      <c r="U77" s="356"/>
      <c r="V77" s="143"/>
      <c r="W77" s="143"/>
      <c r="X77" s="143"/>
      <c r="Y77" s="143"/>
      <c r="Z77" s="354"/>
      <c r="AA77" s="356"/>
      <c r="AB77" s="356"/>
      <c r="AC77" s="28"/>
      <c r="AD77" s="28"/>
      <c r="AE77" s="28"/>
      <c r="AF77" s="28"/>
      <c r="AG77" s="344"/>
      <c r="AH77" s="333"/>
      <c r="AI77" s="333"/>
      <c r="AJ77" s="28"/>
      <c r="AK77" s="28"/>
      <c r="AL77" s="28"/>
      <c r="AM77" s="28"/>
      <c r="AN77" s="344"/>
      <c r="AO77" s="333"/>
      <c r="AP77" s="333"/>
      <c r="AQ77" s="28"/>
      <c r="AR77" s="28"/>
      <c r="AS77" s="28"/>
      <c r="AT77" s="28"/>
      <c r="AU77" s="344"/>
      <c r="AV77" s="333"/>
      <c r="AW77" s="333"/>
      <c r="AX77" s="28"/>
      <c r="AY77" s="28"/>
      <c r="AZ77" s="28"/>
      <c r="BA77" s="28"/>
      <c r="BB77" s="344"/>
      <c r="BC77" s="333"/>
      <c r="BD77" s="333"/>
      <c r="BE77" s="28"/>
      <c r="BF77" s="32"/>
      <c r="BG77" s="62"/>
      <c r="BH77" s="13"/>
      <c r="BI77" s="22"/>
      <c r="BJ77" s="22"/>
      <c r="BK77" s="22"/>
      <c r="BL77" s="22"/>
      <c r="BM77" s="354"/>
      <c r="BN77" s="356"/>
      <c r="BO77" s="356"/>
      <c r="BP77" s="143"/>
      <c r="BQ77" s="143"/>
      <c r="BR77" s="143"/>
      <c r="BS77" s="143"/>
    </row>
    <row r="78" spans="1:71" s="17" customFormat="1" ht="9" customHeight="1" thickTop="1">
      <c r="A78" s="366" t="s">
        <v>218</v>
      </c>
      <c r="B78" s="367"/>
      <c r="C78" s="22"/>
      <c r="D78" s="22"/>
      <c r="E78" s="357" t="str">
        <f>E19</f>
        <v>教養領域1</v>
      </c>
      <c r="F78" s="358"/>
      <c r="G78" s="341" t="str">
        <f>IFERROR(VLOOKUP(E78,科目チェック!$C$9:$F$32,4,FALSE)&amp;"","")</f>
        <v/>
      </c>
      <c r="H78" s="139"/>
      <c r="I78" s="139"/>
      <c r="J78" s="139"/>
      <c r="K78" s="139"/>
      <c r="L78" s="357" t="str">
        <f>L19</f>
        <v>教養領域2</v>
      </c>
      <c r="M78" s="358"/>
      <c r="N78" s="341" t="str">
        <f>IFERROR(VLOOKUP(L78,科目チェック!$C$9:$F$32,4,FALSE)&amp;"","")</f>
        <v/>
      </c>
      <c r="O78" s="139"/>
      <c r="P78" s="139"/>
      <c r="Q78" s="139"/>
      <c r="R78" s="139"/>
      <c r="S78" s="357" t="str">
        <f>S19</f>
        <v>教養領域3</v>
      </c>
      <c r="T78" s="358"/>
      <c r="U78" s="341" t="str">
        <f>IFERROR(VLOOKUP(S78,科目チェック!$C$9:$F$32,4,FALSE)&amp;"","")</f>
        <v/>
      </c>
      <c r="V78" s="139"/>
      <c r="W78" s="139"/>
      <c r="X78" s="139"/>
      <c r="Y78" s="139"/>
      <c r="Z78" s="357" t="str">
        <f>Z19</f>
        <v>教養領域4</v>
      </c>
      <c r="AA78" s="358"/>
      <c r="AB78" s="341" t="str">
        <f>IFERROR(VLOOKUP(Z78,科目チェック!$C$9:$F$32,4,FALSE)&amp;"","")</f>
        <v/>
      </c>
      <c r="AC78" s="22"/>
      <c r="AD78" s="22"/>
      <c r="AE78" s="22"/>
      <c r="AF78" s="22"/>
      <c r="AG78" s="343"/>
      <c r="AH78" s="343"/>
      <c r="AI78" s="343"/>
      <c r="AJ78" s="22"/>
      <c r="AK78" s="22"/>
      <c r="AL78" s="22"/>
      <c r="AM78" s="22"/>
      <c r="AN78" s="343"/>
      <c r="AO78" s="343"/>
      <c r="AP78" s="343"/>
      <c r="AQ78" s="22"/>
      <c r="AR78" s="22"/>
      <c r="AS78" s="22"/>
      <c r="AT78" s="22"/>
      <c r="AU78" s="343"/>
      <c r="AV78" s="343"/>
      <c r="AW78" s="343"/>
      <c r="AX78" s="22"/>
      <c r="AY78" s="22"/>
      <c r="AZ78" s="22"/>
      <c r="BA78" s="22"/>
      <c r="BB78" s="343"/>
      <c r="BC78" s="343"/>
      <c r="BD78" s="343"/>
      <c r="BE78" s="22"/>
      <c r="BF78" s="30"/>
      <c r="BG78" s="352">
        <f>習得レベル等集計!$P$11</f>
        <v>0</v>
      </c>
      <c r="BH78" s="2"/>
      <c r="BI78" s="184"/>
      <c r="BJ78" s="184"/>
      <c r="BK78" s="22"/>
      <c r="BL78" s="22"/>
      <c r="BM78" s="139"/>
      <c r="BN78" s="139"/>
      <c r="BO78" s="139"/>
      <c r="BP78" s="139"/>
      <c r="BQ78" s="139"/>
      <c r="BR78" s="139"/>
      <c r="BS78" s="139"/>
    </row>
    <row r="79" spans="1:71" s="17" customFormat="1" ht="9" customHeight="1" thickBot="1">
      <c r="A79" s="366"/>
      <c r="B79" s="367"/>
      <c r="C79" s="22"/>
      <c r="D79" s="22"/>
      <c r="E79" s="359"/>
      <c r="F79" s="360"/>
      <c r="G79" s="342"/>
      <c r="H79" s="139"/>
      <c r="I79" s="139"/>
      <c r="J79" s="139"/>
      <c r="K79" s="139"/>
      <c r="L79" s="359"/>
      <c r="M79" s="360"/>
      <c r="N79" s="342"/>
      <c r="O79" s="139"/>
      <c r="P79" s="139"/>
      <c r="Q79" s="139"/>
      <c r="R79" s="139"/>
      <c r="S79" s="359"/>
      <c r="T79" s="360"/>
      <c r="U79" s="342"/>
      <c r="V79" s="139"/>
      <c r="W79" s="139"/>
      <c r="X79" s="139"/>
      <c r="Y79" s="139"/>
      <c r="Z79" s="359"/>
      <c r="AA79" s="360"/>
      <c r="AB79" s="342"/>
      <c r="AC79" s="22"/>
      <c r="AD79" s="22"/>
      <c r="AE79" s="22"/>
      <c r="AF79" s="22"/>
      <c r="AG79" s="343"/>
      <c r="AH79" s="343"/>
      <c r="AI79" s="343"/>
      <c r="AJ79" s="22"/>
      <c r="AK79" s="22"/>
      <c r="AL79" s="22"/>
      <c r="AM79" s="22"/>
      <c r="AN79" s="343"/>
      <c r="AO79" s="343"/>
      <c r="AP79" s="343"/>
      <c r="AQ79" s="22"/>
      <c r="AR79" s="22"/>
      <c r="AS79" s="22"/>
      <c r="AT79" s="22"/>
      <c r="AU79" s="343"/>
      <c r="AV79" s="343"/>
      <c r="AW79" s="343"/>
      <c r="AX79" s="22"/>
      <c r="AY79" s="22"/>
      <c r="AZ79" s="22"/>
      <c r="BA79" s="22"/>
      <c r="BB79" s="343"/>
      <c r="BC79" s="343"/>
      <c r="BD79" s="343"/>
      <c r="BE79" s="22"/>
      <c r="BF79" s="30"/>
      <c r="BG79" s="352"/>
      <c r="BH79" s="2"/>
      <c r="BI79" s="184"/>
      <c r="BJ79" s="184"/>
      <c r="BK79" s="22"/>
      <c r="BL79" s="22"/>
      <c r="BM79" s="139"/>
      <c r="BN79" s="139"/>
      <c r="BO79" s="139"/>
      <c r="BP79" s="139"/>
      <c r="BQ79" s="139"/>
      <c r="BR79" s="139"/>
      <c r="BS79" s="139"/>
    </row>
    <row r="80" spans="1:71" s="17" customFormat="1" ht="9" customHeight="1" thickTop="1">
      <c r="A80" s="440" t="s">
        <v>284</v>
      </c>
      <c r="B80" s="441"/>
      <c r="C80" s="22"/>
      <c r="D80" s="22"/>
      <c r="E80" s="442"/>
      <c r="F80" s="355"/>
      <c r="G80" s="355"/>
      <c r="H80" s="139"/>
      <c r="I80" s="139"/>
      <c r="J80" s="139"/>
      <c r="K80" s="139"/>
      <c r="L80" s="354"/>
      <c r="M80" s="356"/>
      <c r="N80" s="356"/>
      <c r="O80" s="139"/>
      <c r="P80" s="139"/>
      <c r="Q80" s="139"/>
      <c r="R80" s="139"/>
      <c r="S80" s="354" t="s">
        <v>228</v>
      </c>
      <c r="T80" s="356">
        <v>1</v>
      </c>
      <c r="U80" s="356"/>
      <c r="V80" s="139"/>
      <c r="W80" s="139"/>
      <c r="X80" s="139"/>
      <c r="Y80" s="139"/>
      <c r="Z80" s="344" t="s">
        <v>213</v>
      </c>
      <c r="AA80" s="356">
        <v>1</v>
      </c>
      <c r="AB80" s="356"/>
      <c r="AC80" s="22"/>
      <c r="AD80" s="22"/>
      <c r="AE80" s="22"/>
      <c r="AF80" s="22"/>
      <c r="AG80" s="344"/>
      <c r="AH80" s="333"/>
      <c r="AI80" s="333"/>
      <c r="AJ80" s="22"/>
      <c r="AK80" s="22"/>
      <c r="AL80" s="22"/>
      <c r="AM80" s="22"/>
      <c r="AN80" s="344" t="s">
        <v>213</v>
      </c>
      <c r="AO80" s="333">
        <v>1</v>
      </c>
      <c r="AP80" s="333"/>
      <c r="AQ80" s="22"/>
      <c r="AR80" s="22"/>
      <c r="AS80" s="22"/>
      <c r="AT80" s="22"/>
      <c r="AU80" s="344" t="s">
        <v>213</v>
      </c>
      <c r="AV80" s="333">
        <v>1</v>
      </c>
      <c r="AW80" s="333"/>
      <c r="AX80" s="22"/>
      <c r="AY80" s="22"/>
      <c r="AZ80" s="22"/>
      <c r="BA80" s="22"/>
      <c r="BB80" s="344"/>
      <c r="BC80" s="333"/>
      <c r="BD80" s="333"/>
      <c r="BE80" s="22"/>
      <c r="BF80" s="30"/>
      <c r="BG80" s="64"/>
      <c r="BH80" s="2"/>
      <c r="BI80" s="445"/>
      <c r="BJ80" s="445"/>
      <c r="BK80" s="22"/>
      <c r="BL80" s="22"/>
      <c r="BM80" s="354"/>
      <c r="BN80" s="356"/>
      <c r="BO80" s="356"/>
      <c r="BP80" s="139"/>
      <c r="BQ80" s="139"/>
      <c r="BR80" s="139"/>
      <c r="BS80" s="139"/>
    </row>
    <row r="81" spans="1:71" s="166" customFormat="1" ht="9" customHeight="1" thickBot="1">
      <c r="A81" s="440"/>
      <c r="B81" s="441"/>
      <c r="C81" s="22"/>
      <c r="D81" s="22"/>
      <c r="E81" s="443"/>
      <c r="F81" s="356"/>
      <c r="G81" s="356"/>
      <c r="H81" s="143"/>
      <c r="I81" s="143"/>
      <c r="J81" s="143"/>
      <c r="K81" s="143"/>
      <c r="L81" s="354"/>
      <c r="M81" s="356"/>
      <c r="N81" s="356"/>
      <c r="O81" s="143"/>
      <c r="P81" s="143"/>
      <c r="Q81" s="143"/>
      <c r="R81" s="143"/>
      <c r="S81" s="354"/>
      <c r="T81" s="356"/>
      <c r="U81" s="356"/>
      <c r="V81" s="143"/>
      <c r="W81" s="143"/>
      <c r="X81" s="143"/>
      <c r="Y81" s="143"/>
      <c r="Z81" s="417"/>
      <c r="AA81" s="356"/>
      <c r="AB81" s="356"/>
      <c r="AC81" s="28"/>
      <c r="AD81" s="28"/>
      <c r="AE81" s="28"/>
      <c r="AF81" s="28"/>
      <c r="AG81" s="344"/>
      <c r="AH81" s="333"/>
      <c r="AI81" s="333"/>
      <c r="AJ81" s="28"/>
      <c r="AK81" s="28"/>
      <c r="AL81" s="28"/>
      <c r="AM81" s="28"/>
      <c r="AN81" s="417"/>
      <c r="AO81" s="333"/>
      <c r="AP81" s="333"/>
      <c r="AQ81" s="28"/>
      <c r="AR81" s="28"/>
      <c r="AS81" s="28"/>
      <c r="AT81" s="28"/>
      <c r="AU81" s="417"/>
      <c r="AV81" s="333"/>
      <c r="AW81" s="333"/>
      <c r="AX81" s="28"/>
      <c r="AY81" s="28"/>
      <c r="AZ81" s="28"/>
      <c r="BA81" s="28"/>
      <c r="BB81" s="344"/>
      <c r="BC81" s="333"/>
      <c r="BD81" s="333"/>
      <c r="BE81" s="28"/>
      <c r="BF81" s="32"/>
      <c r="BG81" s="62"/>
      <c r="BH81" s="13"/>
      <c r="BI81" s="445"/>
      <c r="BJ81" s="445"/>
      <c r="BK81" s="22"/>
      <c r="BL81" s="22"/>
      <c r="BM81" s="354"/>
      <c r="BN81" s="356"/>
      <c r="BO81" s="356"/>
      <c r="BP81" s="143"/>
      <c r="BQ81" s="143"/>
      <c r="BR81" s="143"/>
      <c r="BS81" s="143"/>
    </row>
    <row r="82" spans="1:71" s="17" customFormat="1" ht="9" customHeight="1" thickTop="1">
      <c r="A82" s="449" t="s">
        <v>517</v>
      </c>
      <c r="B82" s="450"/>
      <c r="C82" s="22"/>
      <c r="D82" s="22"/>
      <c r="E82" s="340"/>
      <c r="F82" s="340"/>
      <c r="G82" s="340"/>
      <c r="H82" s="139"/>
      <c r="I82" s="139"/>
      <c r="J82" s="139"/>
      <c r="K82" s="139"/>
      <c r="L82" s="340"/>
      <c r="M82" s="340"/>
      <c r="N82" s="340"/>
      <c r="O82" s="139"/>
      <c r="P82" s="139"/>
      <c r="Q82" s="139"/>
      <c r="R82" s="139"/>
      <c r="S82" s="357" t="str">
        <f>S23</f>
        <v>教養領域（健康運動）</v>
      </c>
      <c r="T82" s="358"/>
      <c r="U82" s="341" t="str">
        <f>IFERROR(VLOOKUP(S82,科目チェック!$C$9:$F$32,4,FALSE)&amp;"","")</f>
        <v/>
      </c>
      <c r="V82" s="147"/>
      <c r="W82" s="147"/>
      <c r="X82" s="147"/>
      <c r="Y82" s="147"/>
      <c r="Z82" s="418" t="str">
        <f>Z23</f>
        <v>総合領域1</v>
      </c>
      <c r="AA82" s="358"/>
      <c r="AB82" s="341" t="str">
        <f>IFERROR(VLOOKUP(Z82,科目チェック!$C$9:$F$32,4,FALSE)&amp;"","")</f>
        <v/>
      </c>
      <c r="AC82" s="22"/>
      <c r="AD82" s="22"/>
      <c r="AE82" s="22"/>
      <c r="AF82" s="22"/>
      <c r="AG82" s="340"/>
      <c r="AH82" s="340"/>
      <c r="AI82" s="340"/>
      <c r="AJ82" s="139"/>
      <c r="AK82" s="139"/>
      <c r="AL82" s="139"/>
      <c r="AM82" s="139"/>
      <c r="AN82" s="357" t="str">
        <f>AN23</f>
        <v>総合領域2</v>
      </c>
      <c r="AO82" s="358"/>
      <c r="AP82" s="341" t="str">
        <f>IFERROR(VLOOKUP(AN82,科目チェック!$C$9:$F$32,4,FALSE)&amp;"","")</f>
        <v/>
      </c>
      <c r="AQ82" s="139"/>
      <c r="AR82" s="139"/>
      <c r="AS82" s="139"/>
      <c r="AT82" s="139"/>
      <c r="AU82" s="357" t="str">
        <f>AU23</f>
        <v>総合領域3</v>
      </c>
      <c r="AV82" s="358"/>
      <c r="AW82" s="341" t="str">
        <f>IFERROR(VLOOKUP(AU82,科目チェック!$C$9:$F$32,4,FALSE)&amp;"","")</f>
        <v/>
      </c>
      <c r="AX82" s="22"/>
      <c r="AY82" s="22"/>
      <c r="AZ82" s="22"/>
      <c r="BA82" s="22"/>
      <c r="BB82" s="343"/>
      <c r="BC82" s="343"/>
      <c r="BD82" s="343"/>
      <c r="BE82" s="22"/>
      <c r="BF82" s="30"/>
      <c r="BG82" s="63"/>
      <c r="BH82" s="2"/>
      <c r="BI82" s="22"/>
      <c r="BJ82" s="22"/>
      <c r="BK82" s="22"/>
      <c r="BL82" s="22"/>
      <c r="BM82" s="340"/>
      <c r="BN82" s="340"/>
      <c r="BO82" s="340"/>
      <c r="BP82" s="139"/>
      <c r="BQ82" s="139"/>
      <c r="BR82" s="139"/>
      <c r="BS82" s="139"/>
    </row>
    <row r="83" spans="1:71" s="17" customFormat="1" ht="9" customHeight="1" thickBot="1">
      <c r="A83" s="449"/>
      <c r="B83" s="450"/>
      <c r="C83" s="22"/>
      <c r="D83" s="22"/>
      <c r="E83" s="340"/>
      <c r="F83" s="340"/>
      <c r="G83" s="340"/>
      <c r="H83" s="139"/>
      <c r="I83" s="139"/>
      <c r="J83" s="139"/>
      <c r="K83" s="139"/>
      <c r="L83" s="340"/>
      <c r="M83" s="340"/>
      <c r="N83" s="340"/>
      <c r="O83" s="139"/>
      <c r="P83" s="139"/>
      <c r="Q83" s="139"/>
      <c r="R83" s="139"/>
      <c r="S83" s="359"/>
      <c r="T83" s="360"/>
      <c r="U83" s="342"/>
      <c r="V83" s="147"/>
      <c r="W83" s="147"/>
      <c r="X83" s="147"/>
      <c r="Y83" s="147"/>
      <c r="Z83" s="359"/>
      <c r="AA83" s="360"/>
      <c r="AB83" s="342"/>
      <c r="AC83" s="22"/>
      <c r="AD83" s="22"/>
      <c r="AE83" s="22"/>
      <c r="AF83" s="22"/>
      <c r="AG83" s="340"/>
      <c r="AH83" s="340"/>
      <c r="AI83" s="340"/>
      <c r="AJ83" s="139"/>
      <c r="AK83" s="139"/>
      <c r="AL83" s="139"/>
      <c r="AM83" s="139"/>
      <c r="AN83" s="359"/>
      <c r="AO83" s="360"/>
      <c r="AP83" s="342"/>
      <c r="AQ83" s="139"/>
      <c r="AR83" s="139"/>
      <c r="AS83" s="139"/>
      <c r="AT83" s="139"/>
      <c r="AU83" s="359"/>
      <c r="AV83" s="360"/>
      <c r="AW83" s="342"/>
      <c r="AX83" s="22"/>
      <c r="AY83" s="22"/>
      <c r="AZ83" s="22"/>
      <c r="BA83" s="22"/>
      <c r="BB83" s="343"/>
      <c r="BC83" s="343"/>
      <c r="BD83" s="343"/>
      <c r="BE83" s="22"/>
      <c r="BF83" s="30"/>
      <c r="BG83" s="63"/>
      <c r="BH83" s="2"/>
      <c r="BI83" s="22"/>
      <c r="BJ83" s="22"/>
      <c r="BK83" s="22"/>
      <c r="BL83" s="22"/>
      <c r="BM83" s="340"/>
      <c r="BN83" s="340"/>
      <c r="BO83" s="340"/>
      <c r="BP83" s="139"/>
      <c r="BQ83" s="139"/>
      <c r="BR83" s="139"/>
      <c r="BS83" s="139"/>
    </row>
    <row r="84" spans="1:71" s="17" customFormat="1" ht="4" customHeight="1" thickTop="1">
      <c r="A84" s="31"/>
      <c r="B84" s="30"/>
      <c r="C84" s="23"/>
      <c r="D84" s="23"/>
      <c r="E84" s="24"/>
      <c r="F84" s="24"/>
      <c r="G84" s="24"/>
      <c r="H84" s="23"/>
      <c r="I84" s="23"/>
      <c r="J84" s="23"/>
      <c r="K84" s="23"/>
      <c r="L84" s="24"/>
      <c r="M84" s="24"/>
      <c r="N84" s="24"/>
      <c r="O84" s="23"/>
      <c r="P84" s="23"/>
      <c r="Q84" s="23"/>
      <c r="R84" s="23"/>
      <c r="S84" s="24"/>
      <c r="T84" s="24"/>
      <c r="U84" s="24"/>
      <c r="V84" s="23"/>
      <c r="W84" s="23"/>
      <c r="X84" s="23"/>
      <c r="Y84" s="23"/>
      <c r="Z84" s="24"/>
      <c r="AA84" s="24"/>
      <c r="AB84" s="24"/>
      <c r="AC84" s="23"/>
      <c r="AD84" s="23"/>
      <c r="AE84" s="23"/>
      <c r="AF84" s="23"/>
      <c r="AG84" s="24"/>
      <c r="AH84" s="24"/>
      <c r="AI84" s="24"/>
      <c r="AJ84" s="23"/>
      <c r="AK84" s="23"/>
      <c r="AL84" s="23"/>
      <c r="AM84" s="23"/>
      <c r="AN84" s="24"/>
      <c r="AO84" s="24"/>
      <c r="AP84" s="24"/>
      <c r="AQ84" s="23"/>
      <c r="AR84" s="23"/>
      <c r="AS84" s="23"/>
      <c r="AT84" s="23"/>
      <c r="AU84" s="24"/>
      <c r="AV84" s="24"/>
      <c r="AW84" s="24"/>
      <c r="AX84" s="23"/>
      <c r="AY84" s="23"/>
      <c r="AZ84" s="23"/>
      <c r="BA84" s="23"/>
      <c r="BB84" s="24"/>
      <c r="BC84" s="24"/>
      <c r="BD84" s="24"/>
      <c r="BE84" s="23"/>
      <c r="BF84" s="35"/>
      <c r="BG84" s="63"/>
      <c r="BH84" s="2"/>
      <c r="BI84" s="22"/>
      <c r="BJ84" s="22"/>
      <c r="BK84" s="22"/>
      <c r="BL84" s="22"/>
      <c r="BM84" s="153"/>
      <c r="BN84" s="153"/>
      <c r="BO84" s="153"/>
      <c r="BP84" s="22"/>
      <c r="BQ84" s="22"/>
      <c r="BR84" s="22"/>
      <c r="BS84" s="22"/>
    </row>
    <row r="85" spans="1:71" s="17" customFormat="1" ht="4" customHeight="1">
      <c r="A85" s="31"/>
      <c r="B85" s="30"/>
      <c r="C85" s="25"/>
      <c r="D85" s="25"/>
      <c r="E85" s="26"/>
      <c r="F85" s="26"/>
      <c r="G85" s="26"/>
      <c r="H85" s="25"/>
      <c r="I85" s="25"/>
      <c r="J85" s="25"/>
      <c r="K85" s="25"/>
      <c r="L85" s="26"/>
      <c r="M85" s="26"/>
      <c r="N85" s="26"/>
      <c r="O85" s="25"/>
      <c r="P85" s="25"/>
      <c r="Q85" s="25"/>
      <c r="R85" s="25"/>
      <c r="S85" s="26"/>
      <c r="T85" s="26"/>
      <c r="U85" s="26"/>
      <c r="V85" s="25"/>
      <c r="W85" s="25"/>
      <c r="X85" s="25"/>
      <c r="Y85" s="25"/>
      <c r="Z85" s="26"/>
      <c r="AA85" s="26"/>
      <c r="AB85" s="26"/>
      <c r="AC85" s="25"/>
      <c r="AD85" s="25"/>
      <c r="AE85" s="25"/>
      <c r="AF85" s="25"/>
      <c r="AG85" s="26"/>
      <c r="AH85" s="26"/>
      <c r="AI85" s="26"/>
      <c r="AJ85" s="25"/>
      <c r="AK85" s="25"/>
      <c r="AL85" s="25"/>
      <c r="AM85" s="25"/>
      <c r="AN85" s="26"/>
      <c r="AO85" s="26"/>
      <c r="AP85" s="26"/>
      <c r="AQ85" s="25"/>
      <c r="AR85" s="25"/>
      <c r="AS85" s="25"/>
      <c r="AT85" s="25"/>
      <c r="AU85" s="26"/>
      <c r="AV85" s="26"/>
      <c r="AW85" s="26"/>
      <c r="AX85" s="25"/>
      <c r="AY85" s="25"/>
      <c r="AZ85" s="25"/>
      <c r="BA85" s="25"/>
      <c r="BB85" s="26"/>
      <c r="BC85" s="26"/>
      <c r="BD85" s="26"/>
      <c r="BE85" s="25"/>
      <c r="BF85" s="36"/>
      <c r="BG85" s="63"/>
      <c r="BH85" s="2"/>
      <c r="BI85" s="22"/>
      <c r="BJ85" s="22"/>
      <c r="BK85" s="22"/>
      <c r="BL85" s="22"/>
      <c r="BM85" s="153"/>
      <c r="BN85" s="153"/>
      <c r="BO85" s="153"/>
      <c r="BP85" s="22"/>
      <c r="BQ85" s="22"/>
      <c r="BR85" s="22"/>
      <c r="BS85" s="22"/>
    </row>
    <row r="86" spans="1:71" ht="9" customHeight="1">
      <c r="A86" s="43"/>
      <c r="B86" s="60"/>
      <c r="C86" s="17"/>
      <c r="D86" s="17"/>
      <c r="E86" s="344" t="s">
        <v>213</v>
      </c>
      <c r="F86" s="333">
        <v>3</v>
      </c>
      <c r="G86" s="333"/>
      <c r="H86" s="22"/>
      <c r="I86" s="22"/>
      <c r="J86" s="22"/>
      <c r="K86" s="22"/>
      <c r="L86" s="344"/>
      <c r="M86" s="333"/>
      <c r="N86" s="333"/>
      <c r="O86" s="22"/>
      <c r="P86" s="22"/>
      <c r="Q86" s="22"/>
      <c r="R86" s="22"/>
      <c r="S86" s="344"/>
      <c r="T86" s="333"/>
      <c r="U86" s="333"/>
      <c r="V86" s="22"/>
      <c r="W86" s="22"/>
      <c r="X86" s="22"/>
      <c r="Y86" s="22"/>
      <c r="Z86" s="344"/>
      <c r="AA86" s="333"/>
      <c r="AB86" s="333"/>
      <c r="AC86" s="22"/>
      <c r="AD86" s="22"/>
      <c r="AE86" s="22"/>
      <c r="AF86" s="22"/>
      <c r="AG86" s="344"/>
      <c r="AH86" s="333"/>
      <c r="AI86" s="333"/>
      <c r="AJ86" s="22"/>
      <c r="AK86" s="22"/>
      <c r="AL86" s="22"/>
      <c r="AM86" s="22"/>
      <c r="AN86" s="344"/>
      <c r="AO86" s="333"/>
      <c r="AP86" s="333"/>
      <c r="AQ86" s="22"/>
      <c r="AR86" s="22"/>
      <c r="AS86" s="22"/>
      <c r="AT86" s="22"/>
      <c r="AU86" s="354" t="s">
        <v>213</v>
      </c>
      <c r="AV86" s="356" t="s">
        <v>239</v>
      </c>
      <c r="AW86" s="356"/>
      <c r="AX86" s="139"/>
      <c r="AY86" s="139"/>
      <c r="AZ86" s="139"/>
      <c r="BA86" s="139"/>
      <c r="BB86" s="354" t="s">
        <v>213</v>
      </c>
      <c r="BC86" s="356" t="s">
        <v>239</v>
      </c>
      <c r="BD86" s="356"/>
      <c r="BE86" s="38"/>
      <c r="BF86" s="39"/>
      <c r="BG86" s="64"/>
      <c r="BI86" s="17"/>
      <c r="BJ86" s="17"/>
      <c r="BK86" s="17"/>
      <c r="BL86" s="17"/>
      <c r="BM86" s="344"/>
      <c r="BN86" s="333"/>
      <c r="BO86" s="333"/>
      <c r="BP86" s="22"/>
      <c r="BQ86" s="22"/>
      <c r="BR86" s="22"/>
      <c r="BS86" s="22"/>
    </row>
    <row r="87" spans="1:71" ht="9" customHeight="1" thickBot="1">
      <c r="A87" s="43"/>
      <c r="B87" s="60"/>
      <c r="C87" s="17"/>
      <c r="D87" s="17"/>
      <c r="E87" s="417"/>
      <c r="F87" s="345"/>
      <c r="G87" s="345"/>
      <c r="H87" s="28"/>
      <c r="I87" s="28"/>
      <c r="J87" s="28"/>
      <c r="K87" s="28"/>
      <c r="L87" s="344"/>
      <c r="M87" s="333"/>
      <c r="N87" s="333"/>
      <c r="O87" s="28"/>
      <c r="P87" s="28"/>
      <c r="Q87" s="28"/>
      <c r="R87" s="28"/>
      <c r="S87" s="344"/>
      <c r="T87" s="333"/>
      <c r="U87" s="333"/>
      <c r="V87" s="28"/>
      <c r="W87" s="28"/>
      <c r="X87" s="28"/>
      <c r="Y87" s="28"/>
      <c r="Z87" s="344"/>
      <c r="AA87" s="333"/>
      <c r="AB87" s="333"/>
      <c r="AC87" s="28"/>
      <c r="AD87" s="28"/>
      <c r="AE87" s="28"/>
      <c r="AF87" s="28"/>
      <c r="AG87" s="344"/>
      <c r="AH87" s="333"/>
      <c r="AI87" s="333"/>
      <c r="AJ87" s="28"/>
      <c r="AK87" s="28"/>
      <c r="AL87" s="28"/>
      <c r="AM87" s="28"/>
      <c r="AN87" s="344"/>
      <c r="AO87" s="333"/>
      <c r="AP87" s="333"/>
      <c r="AQ87" s="28"/>
      <c r="AR87" s="28"/>
      <c r="AS87" s="28"/>
      <c r="AT87" s="28"/>
      <c r="AU87" s="354"/>
      <c r="AV87" s="356"/>
      <c r="AW87" s="356"/>
      <c r="AX87" s="143"/>
      <c r="AY87" s="143"/>
      <c r="AZ87" s="143"/>
      <c r="BA87" s="143"/>
      <c r="BB87" s="354"/>
      <c r="BC87" s="356"/>
      <c r="BD87" s="356"/>
      <c r="BE87" s="38"/>
      <c r="BF87" s="39"/>
      <c r="BG87" s="64"/>
      <c r="BI87" s="17"/>
      <c r="BJ87" s="17"/>
      <c r="BK87" s="17"/>
      <c r="BL87" s="17"/>
      <c r="BM87" s="344"/>
      <c r="BN87" s="333"/>
      <c r="BO87" s="333"/>
      <c r="BP87" s="28"/>
      <c r="BQ87" s="28"/>
      <c r="BR87" s="28"/>
      <c r="BS87" s="28"/>
    </row>
    <row r="88" spans="1:71" ht="9" customHeight="1" thickTop="1">
      <c r="A88" s="148"/>
      <c r="B88" s="149"/>
      <c r="C88" s="17"/>
      <c r="D88" s="17"/>
      <c r="E88" s="346" t="str">
        <f>科目チェック!$L$46</f>
        <v>情報リテラシー</v>
      </c>
      <c r="F88" s="347"/>
      <c r="G88" s="350" t="str">
        <f>IFERROR(VLOOKUP(E88,科目チェック!$L$46:$Q$96,4,FALSE)&amp;"","")</f>
        <v/>
      </c>
      <c r="H88" s="22"/>
      <c r="I88" s="22"/>
      <c r="J88" s="22"/>
      <c r="K88" s="22"/>
      <c r="L88" s="343"/>
      <c r="M88" s="343"/>
      <c r="N88" s="343"/>
      <c r="O88" s="22"/>
      <c r="P88" s="22"/>
      <c r="Q88" s="22"/>
      <c r="R88" s="22"/>
      <c r="S88" s="343"/>
      <c r="T88" s="343"/>
      <c r="U88" s="343"/>
      <c r="V88" s="17"/>
      <c r="W88" s="17"/>
      <c r="X88" s="17"/>
      <c r="Y88" s="17"/>
      <c r="Z88" s="343"/>
      <c r="AA88" s="343"/>
      <c r="AB88" s="343"/>
      <c r="AC88" s="22"/>
      <c r="AD88" s="22"/>
      <c r="AE88" s="22"/>
      <c r="AF88" s="22"/>
      <c r="AG88" s="343"/>
      <c r="AH88" s="343"/>
      <c r="AI88" s="343"/>
      <c r="AJ88" s="22"/>
      <c r="AK88" s="22"/>
      <c r="AL88" s="22"/>
      <c r="AM88" s="22"/>
      <c r="AN88" s="343"/>
      <c r="AO88" s="343"/>
      <c r="AP88" s="343"/>
      <c r="AQ88" s="22"/>
      <c r="AR88" s="22"/>
      <c r="AS88" s="22"/>
      <c r="AT88" s="22"/>
      <c r="AU88" s="357" t="str">
        <f>科目チェック!$C$78</f>
        <v>卒業研究Ⅰ</v>
      </c>
      <c r="AV88" s="358"/>
      <c r="AW88" s="341" t="str">
        <f>IFERROR(VLOOKUP(AU88,科目チェック!$C$46:$F$90,4,FALSE)&amp;"","")</f>
        <v/>
      </c>
      <c r="AX88" s="139"/>
      <c r="AY88" s="139"/>
      <c r="AZ88" s="139"/>
      <c r="BA88" s="139"/>
      <c r="BB88" s="357" t="str">
        <f>科目チェック!$C$79</f>
        <v>卒業研究Ⅱ</v>
      </c>
      <c r="BC88" s="358"/>
      <c r="BD88" s="341" t="str">
        <f>IFERROR(VLOOKUP(BB88,科目チェック!$C$46:$F$90,4,FALSE)&amp;"","")</f>
        <v/>
      </c>
      <c r="BE88" s="38"/>
      <c r="BF88" s="39"/>
      <c r="BG88" s="64"/>
      <c r="BI88" s="170"/>
      <c r="BJ88" s="170"/>
      <c r="BK88" s="17"/>
      <c r="BL88" s="17"/>
      <c r="BM88" s="343"/>
      <c r="BN88" s="343"/>
      <c r="BO88" s="343"/>
      <c r="BP88" s="22"/>
      <c r="BQ88" s="22"/>
      <c r="BR88" s="22"/>
      <c r="BS88" s="22"/>
    </row>
    <row r="89" spans="1:71" ht="9" customHeight="1" thickBot="1">
      <c r="A89" s="148"/>
      <c r="B89" s="149"/>
      <c r="C89" s="17"/>
      <c r="D89" s="17"/>
      <c r="E89" s="348"/>
      <c r="F89" s="349"/>
      <c r="G89" s="351"/>
      <c r="H89" s="22"/>
      <c r="I89" s="22"/>
      <c r="J89" s="22"/>
      <c r="K89" s="22"/>
      <c r="L89" s="343"/>
      <c r="M89" s="343"/>
      <c r="N89" s="343"/>
      <c r="O89" s="22"/>
      <c r="P89" s="22"/>
      <c r="Q89" s="22"/>
      <c r="R89" s="22"/>
      <c r="S89" s="343"/>
      <c r="T89" s="343"/>
      <c r="U89" s="343"/>
      <c r="V89" s="17"/>
      <c r="W89" s="17"/>
      <c r="X89" s="17"/>
      <c r="Y89" s="17"/>
      <c r="Z89" s="343"/>
      <c r="AA89" s="343"/>
      <c r="AB89" s="343"/>
      <c r="AC89" s="22"/>
      <c r="AD89" s="22"/>
      <c r="AE89" s="22"/>
      <c r="AF89" s="22"/>
      <c r="AG89" s="343"/>
      <c r="AH89" s="343"/>
      <c r="AI89" s="343"/>
      <c r="AJ89" s="22"/>
      <c r="AK89" s="22"/>
      <c r="AL89" s="22"/>
      <c r="AM89" s="22"/>
      <c r="AN89" s="343"/>
      <c r="AO89" s="343"/>
      <c r="AP89" s="343"/>
      <c r="AQ89" s="22"/>
      <c r="AR89" s="22"/>
      <c r="AS89" s="22"/>
      <c r="AT89" s="22"/>
      <c r="AU89" s="359"/>
      <c r="AV89" s="360"/>
      <c r="AW89" s="342"/>
      <c r="AX89" s="139"/>
      <c r="AY89" s="139"/>
      <c r="AZ89" s="139"/>
      <c r="BA89" s="139"/>
      <c r="BB89" s="359"/>
      <c r="BC89" s="360"/>
      <c r="BD89" s="342"/>
      <c r="BE89" s="38"/>
      <c r="BF89" s="39"/>
      <c r="BG89" s="64"/>
      <c r="BI89" s="170"/>
      <c r="BJ89" s="170"/>
      <c r="BK89" s="17"/>
      <c r="BL89" s="17"/>
      <c r="BM89" s="343"/>
      <c r="BN89" s="343"/>
      <c r="BO89" s="343"/>
      <c r="BP89" s="22"/>
      <c r="BQ89" s="22"/>
      <c r="BR89" s="22"/>
      <c r="BS89" s="22"/>
    </row>
    <row r="90" spans="1:71" ht="9" customHeight="1" thickTop="1">
      <c r="A90" s="150"/>
      <c r="B90" s="151"/>
      <c r="C90" s="17"/>
      <c r="D90" s="17"/>
      <c r="E90" s="344"/>
      <c r="F90" s="333"/>
      <c r="G90" s="333"/>
      <c r="H90" s="22"/>
      <c r="I90" s="22"/>
      <c r="J90" s="22"/>
      <c r="K90" s="22"/>
      <c r="L90" s="344"/>
      <c r="M90" s="333"/>
      <c r="N90" s="333"/>
      <c r="O90" s="22"/>
      <c r="P90" s="22"/>
      <c r="Q90" s="22"/>
      <c r="R90" s="22"/>
      <c r="S90" s="344"/>
      <c r="T90" s="333"/>
      <c r="U90" s="333"/>
      <c r="V90" s="22"/>
      <c r="W90" s="22"/>
      <c r="X90" s="22"/>
      <c r="Y90" s="22"/>
      <c r="Z90" s="344"/>
      <c r="AA90" s="333"/>
      <c r="AB90" s="333"/>
      <c r="AC90" s="22"/>
      <c r="AD90" s="22"/>
      <c r="AE90" s="22"/>
      <c r="AF90" s="22"/>
      <c r="AG90" s="344"/>
      <c r="AH90" s="333"/>
      <c r="AI90" s="333"/>
      <c r="AJ90" s="22"/>
      <c r="AK90" s="22"/>
      <c r="AL90" s="22"/>
      <c r="AM90" s="22"/>
      <c r="AN90" s="344" t="s">
        <v>228</v>
      </c>
      <c r="AO90" s="333"/>
      <c r="AP90" s="333"/>
      <c r="AQ90" s="22"/>
      <c r="AR90" s="22"/>
      <c r="AS90" s="22"/>
      <c r="AT90" s="22"/>
      <c r="AU90" s="344" t="s">
        <v>228</v>
      </c>
      <c r="AV90" s="333"/>
      <c r="AW90" s="333"/>
      <c r="AX90" s="22"/>
      <c r="AY90" s="22"/>
      <c r="AZ90" s="22"/>
      <c r="BA90" s="22"/>
      <c r="BE90" s="38"/>
      <c r="BF90" s="39"/>
      <c r="BG90" s="64"/>
      <c r="BI90" s="171"/>
      <c r="BJ90" s="171"/>
      <c r="BK90" s="17"/>
      <c r="BL90" s="17"/>
      <c r="BM90" s="344"/>
      <c r="BN90" s="333"/>
      <c r="BO90" s="333"/>
      <c r="BP90" s="22"/>
      <c r="BQ90" s="22"/>
      <c r="BR90" s="22"/>
      <c r="BS90" s="22"/>
    </row>
    <row r="91" spans="1:71" ht="9" customHeight="1" thickBot="1">
      <c r="A91" s="150"/>
      <c r="B91" s="151"/>
      <c r="C91" s="17"/>
      <c r="D91" s="17"/>
      <c r="E91" s="344"/>
      <c r="F91" s="333"/>
      <c r="G91" s="333"/>
      <c r="H91" s="28"/>
      <c r="I91" s="28"/>
      <c r="J91" s="28"/>
      <c r="K91" s="28"/>
      <c r="L91" s="344"/>
      <c r="M91" s="333"/>
      <c r="N91" s="333"/>
      <c r="O91" s="28"/>
      <c r="P91" s="28"/>
      <c r="Q91" s="28"/>
      <c r="R91" s="28"/>
      <c r="S91" s="344"/>
      <c r="T91" s="333"/>
      <c r="U91" s="333"/>
      <c r="V91" s="28"/>
      <c r="W91" s="28"/>
      <c r="X91" s="28"/>
      <c r="Y91" s="28"/>
      <c r="Z91" s="344"/>
      <c r="AA91" s="333"/>
      <c r="AB91" s="333"/>
      <c r="AC91" s="28"/>
      <c r="AD91" s="28"/>
      <c r="AE91" s="28"/>
      <c r="AF91" s="28"/>
      <c r="AG91" s="344"/>
      <c r="AH91" s="333"/>
      <c r="AI91" s="333"/>
      <c r="AJ91" s="28"/>
      <c r="AK91" s="28"/>
      <c r="AL91" s="28"/>
      <c r="AM91" s="28"/>
      <c r="AN91" s="344"/>
      <c r="AO91" s="333"/>
      <c r="AP91" s="333"/>
      <c r="AQ91" s="28"/>
      <c r="AR91" s="28"/>
      <c r="AS91" s="28"/>
      <c r="AT91" s="28"/>
      <c r="AU91" s="344"/>
      <c r="AV91" s="333"/>
      <c r="AW91" s="333"/>
      <c r="AX91" s="28"/>
      <c r="AY91" s="28"/>
      <c r="AZ91" s="28"/>
      <c r="BA91" s="28"/>
      <c r="BE91" s="38"/>
      <c r="BF91" s="39"/>
      <c r="BG91" s="64"/>
      <c r="BI91" s="171"/>
      <c r="BJ91" s="171"/>
      <c r="BK91" s="17"/>
      <c r="BL91" s="17"/>
      <c r="BM91" s="344"/>
      <c r="BN91" s="333"/>
      <c r="BO91" s="333"/>
      <c r="BP91" s="28"/>
      <c r="BQ91" s="28"/>
      <c r="BR91" s="28"/>
      <c r="BS91" s="28"/>
    </row>
    <row r="92" spans="1:71" ht="9" customHeight="1" thickTop="1">
      <c r="A92" s="43"/>
      <c r="B92" s="60"/>
      <c r="C92" s="17"/>
      <c r="D92" s="17"/>
      <c r="E92" s="343"/>
      <c r="F92" s="343"/>
      <c r="G92" s="343"/>
      <c r="H92" s="22"/>
      <c r="I92" s="22"/>
      <c r="J92" s="22"/>
      <c r="K92" s="22"/>
      <c r="L92" s="343"/>
      <c r="M92" s="343"/>
      <c r="N92" s="343"/>
      <c r="O92" s="22"/>
      <c r="P92" s="22"/>
      <c r="Q92" s="22"/>
      <c r="R92" s="22"/>
      <c r="S92" s="343"/>
      <c r="T92" s="343"/>
      <c r="U92" s="343"/>
      <c r="V92" s="17"/>
      <c r="W92" s="17"/>
      <c r="X92" s="17"/>
      <c r="Y92" s="17"/>
      <c r="Z92" s="343"/>
      <c r="AA92" s="343"/>
      <c r="AB92" s="343"/>
      <c r="AC92" s="22"/>
      <c r="AD92" s="22"/>
      <c r="AE92" s="22"/>
      <c r="AF92" s="22"/>
      <c r="AG92" s="343"/>
      <c r="AH92" s="343"/>
      <c r="AI92" s="343"/>
      <c r="AJ92" s="22"/>
      <c r="AK92" s="22"/>
      <c r="AL92" s="22"/>
      <c r="AM92" s="22"/>
      <c r="AN92" s="346" t="str">
        <f>科目チェック!$C$58</f>
        <v>技術者の倫理</v>
      </c>
      <c r="AO92" s="347"/>
      <c r="AP92" s="341" t="str">
        <f>IFERROR(VLOOKUP(AN92,科目チェック!$C$46:$F$90,4,FALSE)&amp;"","")</f>
        <v/>
      </c>
      <c r="AQ92" s="22"/>
      <c r="AR92" s="22"/>
      <c r="AS92" s="22"/>
      <c r="AT92" s="22"/>
      <c r="AU92" s="334" t="str">
        <f>科目チェック!$C$69</f>
        <v>知的財産権</v>
      </c>
      <c r="AV92" s="335"/>
      <c r="AW92" s="423" t="str">
        <f>IFERROR(VLOOKUP(AU92,科目チェック!$C$46:$F$90,4,FALSE)&amp;"","")</f>
        <v/>
      </c>
      <c r="AX92" s="22"/>
      <c r="AY92" s="22"/>
      <c r="AZ92" s="22"/>
      <c r="BA92" s="22"/>
      <c r="BE92" s="38"/>
      <c r="BF92" s="39"/>
      <c r="BG92" s="64"/>
      <c r="BI92" s="17"/>
      <c r="BJ92" s="17"/>
      <c r="BK92" s="17"/>
      <c r="BL92" s="17"/>
      <c r="BM92" s="343"/>
      <c r="BN92" s="343"/>
      <c r="BO92" s="343"/>
      <c r="BP92" s="22"/>
      <c r="BQ92" s="22"/>
      <c r="BR92" s="22"/>
      <c r="BS92" s="22"/>
    </row>
    <row r="93" spans="1:71" ht="9" customHeight="1" thickBot="1">
      <c r="A93" s="43"/>
      <c r="B93" s="60"/>
      <c r="C93" s="17"/>
      <c r="D93" s="17"/>
      <c r="E93" s="343"/>
      <c r="F93" s="343"/>
      <c r="G93" s="343"/>
      <c r="H93" s="22"/>
      <c r="I93" s="22"/>
      <c r="J93" s="22"/>
      <c r="K93" s="22"/>
      <c r="L93" s="343"/>
      <c r="M93" s="343"/>
      <c r="N93" s="343"/>
      <c r="O93" s="22"/>
      <c r="P93" s="22"/>
      <c r="Q93" s="22"/>
      <c r="R93" s="22"/>
      <c r="S93" s="343"/>
      <c r="T93" s="343"/>
      <c r="U93" s="343"/>
      <c r="V93" s="17"/>
      <c r="W93" s="17"/>
      <c r="X93" s="17"/>
      <c r="Y93" s="17"/>
      <c r="Z93" s="343"/>
      <c r="AA93" s="343"/>
      <c r="AB93" s="343"/>
      <c r="AC93" s="22"/>
      <c r="AD93" s="22"/>
      <c r="AE93" s="22"/>
      <c r="AF93" s="22"/>
      <c r="AG93" s="343"/>
      <c r="AH93" s="343"/>
      <c r="AI93" s="343"/>
      <c r="AJ93" s="22"/>
      <c r="AK93" s="22"/>
      <c r="AL93" s="22"/>
      <c r="AM93" s="22"/>
      <c r="AN93" s="348"/>
      <c r="AO93" s="349"/>
      <c r="AP93" s="342"/>
      <c r="AQ93" s="22"/>
      <c r="AR93" s="22"/>
      <c r="AS93" s="22"/>
      <c r="AT93" s="22"/>
      <c r="AU93" s="336"/>
      <c r="AV93" s="337"/>
      <c r="AW93" s="424"/>
      <c r="AX93" s="22"/>
      <c r="AY93" s="22"/>
      <c r="AZ93" s="22"/>
      <c r="BA93" s="22"/>
      <c r="BE93" s="38"/>
      <c r="BF93" s="39"/>
      <c r="BG93" s="64"/>
      <c r="BI93" s="17"/>
      <c r="BJ93" s="17"/>
      <c r="BK93" s="17"/>
      <c r="BL93" s="17"/>
      <c r="BM93" s="343"/>
      <c r="BN93" s="343"/>
      <c r="BO93" s="343"/>
      <c r="BP93" s="22"/>
      <c r="BQ93" s="22"/>
      <c r="BR93" s="22"/>
      <c r="BS93" s="22"/>
    </row>
    <row r="94" spans="1:71" ht="9" customHeight="1" thickTop="1">
      <c r="A94" s="44"/>
      <c r="B94" s="61"/>
      <c r="C94" s="42"/>
      <c r="D94" s="42"/>
      <c r="E94" s="155"/>
      <c r="F94" s="155"/>
      <c r="G94" s="155"/>
      <c r="H94" s="33"/>
      <c r="I94" s="33"/>
      <c r="J94" s="33"/>
      <c r="K94" s="33"/>
      <c r="L94" s="155"/>
      <c r="M94" s="155"/>
      <c r="N94" s="155"/>
      <c r="O94" s="33"/>
      <c r="P94" s="33"/>
      <c r="Q94" s="33"/>
      <c r="R94" s="33"/>
      <c r="S94" s="155"/>
      <c r="T94" s="155"/>
      <c r="U94" s="155"/>
      <c r="V94" s="42"/>
      <c r="W94" s="42"/>
      <c r="X94" s="42"/>
      <c r="Y94" s="42"/>
      <c r="Z94" s="155"/>
      <c r="AA94" s="155"/>
      <c r="AB94" s="155"/>
      <c r="AC94" s="33"/>
      <c r="AD94" s="33"/>
      <c r="AE94" s="33"/>
      <c r="AF94" s="33"/>
      <c r="AG94" s="155"/>
      <c r="AH94" s="155"/>
      <c r="AI94" s="155"/>
      <c r="AJ94" s="33"/>
      <c r="AK94" s="33"/>
      <c r="AL94" s="33"/>
      <c r="AM94" s="33"/>
      <c r="AN94" s="155"/>
      <c r="AO94" s="155"/>
      <c r="AP94" s="155"/>
      <c r="AQ94" s="33"/>
      <c r="AR94" s="33"/>
      <c r="AS94" s="33"/>
      <c r="AT94" s="33"/>
      <c r="AU94" s="155"/>
      <c r="AV94" s="155"/>
      <c r="AW94" s="155"/>
      <c r="AX94" s="33"/>
      <c r="AY94" s="33"/>
      <c r="AZ94" s="33"/>
      <c r="BA94" s="33"/>
      <c r="BB94" s="155"/>
      <c r="BC94" s="155"/>
      <c r="BD94" s="155"/>
      <c r="BE94" s="40"/>
      <c r="BF94" s="41"/>
      <c r="BG94" s="65"/>
      <c r="BI94" s="17"/>
      <c r="BJ94" s="17"/>
      <c r="BK94" s="17"/>
      <c r="BL94" s="17"/>
      <c r="BM94" s="153"/>
      <c r="BN94" s="153"/>
      <c r="BO94" s="153"/>
      <c r="BP94" s="22"/>
      <c r="BQ94" s="22"/>
      <c r="BR94" s="22"/>
      <c r="BS94" s="22"/>
    </row>
    <row r="95" spans="1:71" ht="9" customHeight="1">
      <c r="A95" s="45"/>
      <c r="B95" s="19"/>
      <c r="C95" s="6"/>
      <c r="D95" s="6"/>
      <c r="E95" s="154"/>
      <c r="F95" s="154"/>
      <c r="G95" s="154"/>
      <c r="H95" s="46"/>
      <c r="I95" s="46"/>
      <c r="J95" s="46"/>
      <c r="K95" s="46"/>
      <c r="L95" s="154"/>
      <c r="M95" s="154"/>
      <c r="N95" s="154"/>
      <c r="O95" s="46"/>
      <c r="P95" s="46"/>
      <c r="Q95" s="46"/>
      <c r="R95" s="46"/>
      <c r="S95" s="154"/>
      <c r="T95" s="154"/>
      <c r="U95" s="154"/>
      <c r="V95" s="6"/>
      <c r="W95" s="6"/>
      <c r="X95" s="6"/>
      <c r="Y95" s="6"/>
      <c r="Z95" s="154"/>
      <c r="AA95" s="154"/>
      <c r="AB95" s="154"/>
      <c r="AC95" s="46"/>
      <c r="AD95" s="46"/>
      <c r="AE95" s="46"/>
      <c r="AF95" s="46"/>
      <c r="AG95" s="154"/>
      <c r="AH95" s="154"/>
      <c r="AI95" s="154"/>
      <c r="AJ95" s="46"/>
      <c r="AK95" s="46"/>
      <c r="AL95" s="46"/>
      <c r="AM95" s="46"/>
      <c r="AN95" s="154"/>
      <c r="AO95" s="154"/>
      <c r="AP95" s="154"/>
      <c r="AQ95" s="46"/>
      <c r="AR95" s="46"/>
      <c r="AS95" s="46"/>
      <c r="AT95" s="46"/>
      <c r="AU95" s="154"/>
      <c r="AV95" s="154"/>
      <c r="AW95" s="154"/>
      <c r="AX95" s="46"/>
      <c r="AY95" s="46"/>
      <c r="AZ95" s="46"/>
      <c r="BA95" s="46"/>
      <c r="BB95" s="154"/>
      <c r="BC95" s="154"/>
      <c r="BD95" s="154"/>
      <c r="BE95" s="47"/>
      <c r="BF95" s="48"/>
      <c r="BG95" s="66"/>
      <c r="BI95" s="17"/>
      <c r="BJ95" s="17"/>
      <c r="BK95" s="17"/>
      <c r="BL95" s="17"/>
      <c r="BM95" s="153"/>
      <c r="BN95" s="153"/>
      <c r="BO95" s="153"/>
      <c r="BP95" s="22"/>
      <c r="BQ95" s="22"/>
      <c r="BR95" s="22"/>
      <c r="BS95" s="22"/>
    </row>
    <row r="96" spans="1:71" ht="9" customHeight="1">
      <c r="A96" s="43"/>
      <c r="B96" s="60"/>
      <c r="C96" s="17"/>
      <c r="D96" s="17"/>
      <c r="E96" s="344" t="s">
        <v>246</v>
      </c>
      <c r="F96" s="333"/>
      <c r="G96" s="333"/>
      <c r="H96" s="22"/>
      <c r="I96" s="22"/>
      <c r="J96" s="22"/>
      <c r="K96" s="22"/>
      <c r="L96" s="344" t="s">
        <v>228</v>
      </c>
      <c r="M96" s="333"/>
      <c r="N96" s="333"/>
      <c r="O96" s="22"/>
      <c r="P96" s="22"/>
      <c r="Q96" s="22"/>
      <c r="R96" s="22"/>
      <c r="S96" s="344" t="s">
        <v>228</v>
      </c>
      <c r="T96" s="333"/>
      <c r="U96" s="333"/>
      <c r="V96" s="22"/>
      <c r="W96" s="22"/>
      <c r="X96" s="22"/>
      <c r="Y96" s="22"/>
      <c r="Z96" s="344" t="s">
        <v>228</v>
      </c>
      <c r="AA96" s="333"/>
      <c r="AB96" s="333"/>
      <c r="AC96" s="22"/>
      <c r="AD96" s="22"/>
      <c r="AE96" s="22"/>
      <c r="AF96" s="22"/>
      <c r="AG96" s="344"/>
      <c r="AH96" s="333"/>
      <c r="AI96" s="333"/>
      <c r="AJ96" s="22"/>
      <c r="AK96" s="22"/>
      <c r="AL96" s="22"/>
      <c r="AM96" s="22"/>
      <c r="AN96" s="344"/>
      <c r="AO96" s="333"/>
      <c r="AP96" s="333"/>
      <c r="AQ96" s="22"/>
      <c r="AR96" s="22"/>
      <c r="AS96" s="22"/>
      <c r="AT96" s="22"/>
      <c r="AU96" s="354" t="s">
        <v>213</v>
      </c>
      <c r="AV96" s="356" t="s">
        <v>239</v>
      </c>
      <c r="AW96" s="356"/>
      <c r="AX96" s="139"/>
      <c r="AY96" s="139"/>
      <c r="AZ96" s="139"/>
      <c r="BA96" s="139"/>
      <c r="BB96" s="354" t="s">
        <v>213</v>
      </c>
      <c r="BC96" s="356" t="s">
        <v>239</v>
      </c>
      <c r="BD96" s="356"/>
      <c r="BE96" s="38"/>
      <c r="BF96" s="39"/>
      <c r="BG96" s="64"/>
      <c r="BI96" s="17"/>
      <c r="BJ96" s="17"/>
      <c r="BK96" s="17"/>
      <c r="BL96" s="17"/>
      <c r="BM96" s="344"/>
      <c r="BN96" s="333"/>
      <c r="BO96" s="333"/>
      <c r="BP96" s="22"/>
      <c r="BQ96" s="22"/>
      <c r="BR96" s="22"/>
      <c r="BS96" s="22"/>
    </row>
    <row r="97" spans="1:71" ht="9" customHeight="1" thickBot="1">
      <c r="A97" s="43"/>
      <c r="B97" s="60"/>
      <c r="C97" s="17"/>
      <c r="D97" s="17"/>
      <c r="E97" s="344"/>
      <c r="F97" s="333"/>
      <c r="G97" s="333"/>
      <c r="H97" s="28"/>
      <c r="I97" s="28"/>
      <c r="J97" s="28"/>
      <c r="K97" s="28"/>
      <c r="L97" s="344"/>
      <c r="M97" s="333"/>
      <c r="N97" s="333"/>
      <c r="O97" s="28"/>
      <c r="P97" s="28"/>
      <c r="Q97" s="28"/>
      <c r="R97" s="28"/>
      <c r="S97" s="344"/>
      <c r="T97" s="333"/>
      <c r="U97" s="333"/>
      <c r="V97" s="28"/>
      <c r="W97" s="28"/>
      <c r="X97" s="28"/>
      <c r="Y97" s="28"/>
      <c r="Z97" s="344"/>
      <c r="AA97" s="333"/>
      <c r="AB97" s="333"/>
      <c r="AC97" s="28"/>
      <c r="AD97" s="28"/>
      <c r="AE97" s="28"/>
      <c r="AF97" s="28"/>
      <c r="AG97" s="344"/>
      <c r="AH97" s="333"/>
      <c r="AI97" s="333"/>
      <c r="AJ97" s="28"/>
      <c r="AK97" s="28"/>
      <c r="AL97" s="28"/>
      <c r="AM97" s="28"/>
      <c r="AN97" s="344"/>
      <c r="AO97" s="333"/>
      <c r="AP97" s="333"/>
      <c r="AQ97" s="28"/>
      <c r="AR97" s="28"/>
      <c r="AS97" s="28"/>
      <c r="AT97" s="28"/>
      <c r="AU97" s="425"/>
      <c r="AV97" s="426"/>
      <c r="AW97" s="426"/>
      <c r="AX97" s="143"/>
      <c r="AY97" s="143"/>
      <c r="AZ97" s="143"/>
      <c r="BA97" s="143"/>
      <c r="BB97" s="425"/>
      <c r="BC97" s="426"/>
      <c r="BD97" s="426"/>
      <c r="BE97" s="38"/>
      <c r="BF97" s="39"/>
      <c r="BG97" s="352">
        <f>習得レベル等集計!$P$12</f>
        <v>0</v>
      </c>
      <c r="BI97" s="17"/>
      <c r="BJ97" s="17"/>
      <c r="BK97" s="17"/>
      <c r="BL97" s="17"/>
      <c r="BM97" s="344"/>
      <c r="BN97" s="333"/>
      <c r="BO97" s="333"/>
      <c r="BP97" s="28"/>
      <c r="BQ97" s="28"/>
      <c r="BR97" s="28"/>
      <c r="BS97" s="28"/>
    </row>
    <row r="98" spans="1:71" ht="9" customHeight="1" thickTop="1">
      <c r="A98" s="366" t="s">
        <v>219</v>
      </c>
      <c r="B98" s="367"/>
      <c r="C98" s="17"/>
      <c r="D98" s="17"/>
      <c r="E98" s="346" t="str">
        <f>科目チェック!$C$48</f>
        <v>工業数学Ⅰ</v>
      </c>
      <c r="F98" s="347"/>
      <c r="G98" s="341" t="str">
        <f>IFERROR(VLOOKUP(E98,科目チェック!$C$46:$F$90,4,FALSE)&amp;"","")</f>
        <v/>
      </c>
      <c r="H98" s="22"/>
      <c r="I98" s="22"/>
      <c r="J98" s="22"/>
      <c r="K98" s="22"/>
      <c r="L98" s="346" t="str">
        <f>科目チェック!$C$49</f>
        <v>工業数学Ⅱ</v>
      </c>
      <c r="M98" s="347"/>
      <c r="N98" s="341" t="str">
        <f>IFERROR(VLOOKUP(L98,科目チェック!$C$46:$F$90,4,FALSE)&amp;"","")</f>
        <v/>
      </c>
      <c r="O98" s="22"/>
      <c r="P98" s="22"/>
      <c r="Q98" s="22"/>
      <c r="R98" s="22"/>
      <c r="S98" s="346" t="str">
        <f>科目チェック!$C$54</f>
        <v>工業数学Ⅲ</v>
      </c>
      <c r="T98" s="347"/>
      <c r="U98" s="341" t="str">
        <f>IFERROR(VLOOKUP(S98,科目チェック!$C$46:$F$90,4,FALSE)&amp;"","")</f>
        <v/>
      </c>
      <c r="V98" s="17"/>
      <c r="W98" s="17"/>
      <c r="X98" s="17"/>
      <c r="Y98" s="17"/>
      <c r="Z98" s="428" t="str">
        <f>科目チェック!$C$55</f>
        <v>工業数学Ⅳ</v>
      </c>
      <c r="AA98" s="428"/>
      <c r="AB98" s="372" t="str">
        <f>IFERROR(VLOOKUP(Z98,科目チェック!$C$46:$F$90,4,FALSE)&amp;"","")</f>
        <v/>
      </c>
      <c r="AC98" s="22"/>
      <c r="AD98" s="22"/>
      <c r="AE98" s="22"/>
      <c r="AF98" s="22"/>
      <c r="AG98" s="343"/>
      <c r="AH98" s="343"/>
      <c r="AI98" s="343"/>
      <c r="AJ98" s="22"/>
      <c r="AK98" s="22"/>
      <c r="AL98" s="22"/>
      <c r="AM98" s="22"/>
      <c r="AN98" s="343"/>
      <c r="AO98" s="343"/>
      <c r="AP98" s="343"/>
      <c r="AQ98" s="22"/>
      <c r="AR98" s="22"/>
      <c r="AS98" s="22"/>
      <c r="AT98" s="22"/>
      <c r="AU98" s="357" t="str">
        <f>科目チェック!$C$78</f>
        <v>卒業研究Ⅰ</v>
      </c>
      <c r="AV98" s="358"/>
      <c r="AW98" s="341" t="str">
        <f>IFERROR(VLOOKUP(AU98,科目チェック!$C$46:$F$90,4,FALSE)&amp;"","")</f>
        <v/>
      </c>
      <c r="AX98" s="139"/>
      <c r="AY98" s="139"/>
      <c r="AZ98" s="139"/>
      <c r="BA98" s="139"/>
      <c r="BB98" s="357" t="str">
        <f>科目チェック!$C$79</f>
        <v>卒業研究Ⅱ</v>
      </c>
      <c r="BC98" s="358"/>
      <c r="BD98" s="341" t="str">
        <f>IFERROR(VLOOKUP(BB98,科目チェック!$C$46:$F$90,4,FALSE)&amp;"","")</f>
        <v/>
      </c>
      <c r="BE98" s="38"/>
      <c r="BF98" s="39"/>
      <c r="BG98" s="352"/>
      <c r="BI98" s="447"/>
      <c r="BJ98" s="447"/>
      <c r="BK98" s="17"/>
      <c r="BL98" s="17"/>
      <c r="BM98" s="343"/>
      <c r="BN98" s="343"/>
      <c r="BO98" s="340"/>
      <c r="BP98" s="22"/>
      <c r="BQ98" s="22"/>
      <c r="BR98" s="22"/>
      <c r="BS98" s="22"/>
    </row>
    <row r="99" spans="1:71" ht="9" customHeight="1" thickBot="1">
      <c r="A99" s="366"/>
      <c r="B99" s="367"/>
      <c r="C99" s="17"/>
      <c r="D99" s="17"/>
      <c r="E99" s="348"/>
      <c r="F99" s="349"/>
      <c r="G99" s="342"/>
      <c r="H99" s="22"/>
      <c r="I99" s="22"/>
      <c r="J99" s="22"/>
      <c r="K99" s="22"/>
      <c r="L99" s="348"/>
      <c r="M99" s="349"/>
      <c r="N99" s="342"/>
      <c r="O99" s="22"/>
      <c r="P99" s="22"/>
      <c r="Q99" s="22"/>
      <c r="R99" s="22"/>
      <c r="S99" s="348"/>
      <c r="T99" s="349"/>
      <c r="U99" s="342"/>
      <c r="V99" s="17"/>
      <c r="W99" s="17"/>
      <c r="X99" s="17"/>
      <c r="Y99" s="17"/>
      <c r="Z99" s="428"/>
      <c r="AA99" s="428"/>
      <c r="AB99" s="372"/>
      <c r="AC99" s="22"/>
      <c r="AD99" s="22"/>
      <c r="AE99" s="22"/>
      <c r="AF99" s="22"/>
      <c r="AG99" s="343"/>
      <c r="AH99" s="343"/>
      <c r="AI99" s="343"/>
      <c r="AJ99" s="22"/>
      <c r="AK99" s="22"/>
      <c r="AL99" s="22"/>
      <c r="AM99" s="22"/>
      <c r="AN99" s="343"/>
      <c r="AO99" s="343"/>
      <c r="AP99" s="343"/>
      <c r="AQ99" s="22"/>
      <c r="AR99" s="22"/>
      <c r="AS99" s="22"/>
      <c r="AT99" s="22"/>
      <c r="AU99" s="359"/>
      <c r="AV99" s="360"/>
      <c r="AW99" s="342"/>
      <c r="AX99" s="139"/>
      <c r="AY99" s="139"/>
      <c r="AZ99" s="139"/>
      <c r="BA99" s="139"/>
      <c r="BB99" s="359"/>
      <c r="BC99" s="360"/>
      <c r="BD99" s="342"/>
      <c r="BE99" s="38"/>
      <c r="BF99" s="39"/>
      <c r="BG99" s="64"/>
      <c r="BI99" s="447"/>
      <c r="BJ99" s="447"/>
      <c r="BK99" s="17"/>
      <c r="BL99" s="17"/>
      <c r="BM99" s="343"/>
      <c r="BN99" s="343"/>
      <c r="BO99" s="340"/>
      <c r="BP99" s="22"/>
      <c r="BQ99" s="22"/>
      <c r="BR99" s="22"/>
      <c r="BS99" s="22"/>
    </row>
    <row r="100" spans="1:71" ht="9" customHeight="1" thickTop="1">
      <c r="A100" s="368" t="s">
        <v>495</v>
      </c>
      <c r="B100" s="369"/>
      <c r="C100" s="17"/>
      <c r="D100" s="17"/>
      <c r="E100" s="344" t="s">
        <v>477</v>
      </c>
      <c r="F100" s="333"/>
      <c r="G100" s="333"/>
      <c r="H100" s="22"/>
      <c r="I100" s="22"/>
      <c r="J100" s="22"/>
      <c r="K100" s="22"/>
      <c r="L100" s="344" t="s">
        <v>228</v>
      </c>
      <c r="M100" s="333"/>
      <c r="N100" s="333"/>
      <c r="O100" s="22"/>
      <c r="P100" s="22"/>
      <c r="Q100" s="22"/>
      <c r="R100" s="22"/>
      <c r="S100" s="344"/>
      <c r="T100" s="333"/>
      <c r="U100" s="333"/>
      <c r="V100" s="22"/>
      <c r="W100" s="22"/>
      <c r="X100" s="22"/>
      <c r="Y100" s="22"/>
      <c r="Z100" s="344" t="s">
        <v>228</v>
      </c>
      <c r="AA100" s="333"/>
      <c r="AB100" s="333"/>
      <c r="AC100" s="22"/>
      <c r="AD100" s="22"/>
      <c r="AE100" s="22"/>
      <c r="AF100" s="22"/>
      <c r="AG100" s="344"/>
      <c r="AH100" s="333"/>
      <c r="AI100" s="333"/>
      <c r="AJ100" s="22"/>
      <c r="AK100" s="22"/>
      <c r="AL100" s="22"/>
      <c r="AM100" s="22"/>
      <c r="AN100" s="344"/>
      <c r="AO100" s="333"/>
      <c r="AP100" s="333"/>
      <c r="AQ100" s="22"/>
      <c r="AR100" s="22"/>
      <c r="AS100" s="22"/>
      <c r="AT100" s="22"/>
      <c r="AU100" s="344" t="s">
        <v>248</v>
      </c>
      <c r="AV100" s="333"/>
      <c r="AW100" s="333"/>
      <c r="AX100" s="22"/>
      <c r="AY100" s="22"/>
      <c r="AZ100" s="22"/>
      <c r="BA100" s="22"/>
      <c r="BB100" s="344"/>
      <c r="BC100" s="333"/>
      <c r="BD100" s="333"/>
      <c r="BE100" s="38"/>
      <c r="BF100" s="39"/>
      <c r="BG100" s="64"/>
      <c r="BI100" s="446"/>
      <c r="BJ100" s="446"/>
      <c r="BK100" s="17"/>
      <c r="BL100" s="17"/>
      <c r="BM100" s="344"/>
      <c r="BN100" s="333"/>
      <c r="BO100" s="333"/>
      <c r="BP100" s="22"/>
      <c r="BQ100" s="22"/>
      <c r="BR100" s="22"/>
      <c r="BS100" s="22"/>
    </row>
    <row r="101" spans="1:71" ht="9" customHeight="1" thickBot="1">
      <c r="A101" s="368"/>
      <c r="B101" s="369"/>
      <c r="C101" s="17"/>
      <c r="D101" s="17"/>
      <c r="E101" s="344"/>
      <c r="F101" s="333"/>
      <c r="G101" s="333"/>
      <c r="H101" s="28"/>
      <c r="I101" s="28"/>
      <c r="J101" s="28"/>
      <c r="K101" s="28"/>
      <c r="L101" s="344"/>
      <c r="M101" s="333"/>
      <c r="N101" s="333"/>
      <c r="O101" s="28"/>
      <c r="P101" s="28"/>
      <c r="Q101" s="28"/>
      <c r="R101" s="28"/>
      <c r="S101" s="344"/>
      <c r="T101" s="333"/>
      <c r="U101" s="333"/>
      <c r="V101" s="28"/>
      <c r="W101" s="28"/>
      <c r="X101" s="28"/>
      <c r="Y101" s="28"/>
      <c r="Z101" s="344"/>
      <c r="AA101" s="333"/>
      <c r="AB101" s="333"/>
      <c r="AC101" s="28"/>
      <c r="AD101" s="28"/>
      <c r="AE101" s="28"/>
      <c r="AF101" s="28"/>
      <c r="AG101" s="344"/>
      <c r="AH101" s="333"/>
      <c r="AI101" s="333"/>
      <c r="AJ101" s="28"/>
      <c r="AK101" s="28"/>
      <c r="AL101" s="28"/>
      <c r="AM101" s="28"/>
      <c r="AN101" s="344"/>
      <c r="AO101" s="333"/>
      <c r="AP101" s="333"/>
      <c r="AQ101" s="28"/>
      <c r="AR101" s="28"/>
      <c r="AS101" s="28"/>
      <c r="AT101" s="28"/>
      <c r="AU101" s="344"/>
      <c r="AV101" s="333"/>
      <c r="AW101" s="333"/>
      <c r="AX101" s="28"/>
      <c r="AY101" s="28"/>
      <c r="AZ101" s="28"/>
      <c r="BA101" s="28"/>
      <c r="BB101" s="344"/>
      <c r="BC101" s="333"/>
      <c r="BD101" s="333"/>
      <c r="BE101" s="38"/>
      <c r="BF101" s="39"/>
      <c r="BG101" s="64"/>
      <c r="BI101" s="446"/>
      <c r="BJ101" s="446"/>
      <c r="BK101" s="17"/>
      <c r="BL101" s="17"/>
      <c r="BM101" s="344"/>
      <c r="BN101" s="333"/>
      <c r="BO101" s="333"/>
      <c r="BP101" s="28"/>
      <c r="BQ101" s="28"/>
      <c r="BR101" s="28"/>
      <c r="BS101" s="28"/>
    </row>
    <row r="102" spans="1:71" ht="9" customHeight="1" thickTop="1">
      <c r="A102" s="368"/>
      <c r="B102" s="369"/>
      <c r="C102" s="17"/>
      <c r="D102" s="17"/>
      <c r="E102" s="346" t="str">
        <f>科目チェック!$L$27</f>
        <v>微分積分学STⅠ</v>
      </c>
      <c r="F102" s="347"/>
      <c r="G102" s="350" t="str">
        <f>IFERROR(VLOOKUP(E102,科目チェック!$L$27:$O$37,4,FALSE)&amp;"","")</f>
        <v/>
      </c>
      <c r="H102" s="22"/>
      <c r="I102" s="22"/>
      <c r="J102" s="22"/>
      <c r="K102" s="22"/>
      <c r="L102" s="346" t="str">
        <f>科目チェック!$L$28</f>
        <v>微分積分学STⅡ</v>
      </c>
      <c r="M102" s="347"/>
      <c r="N102" s="350" t="str">
        <f>IFERROR(VLOOKUP(L102,科目チェック!$L$27:$O$37,4,FALSE)&amp;"","")</f>
        <v/>
      </c>
      <c r="O102" s="22"/>
      <c r="P102" s="22"/>
      <c r="Q102" s="22"/>
      <c r="R102" s="22"/>
      <c r="S102" s="427" t="s">
        <v>509</v>
      </c>
      <c r="T102" s="427"/>
      <c r="U102" s="343"/>
      <c r="V102" s="17"/>
      <c r="W102" s="17"/>
      <c r="X102" s="17"/>
      <c r="Y102" s="17"/>
      <c r="Z102" s="346" t="str">
        <f>科目チェック!$C$56</f>
        <v>確率及び統計</v>
      </c>
      <c r="AA102" s="347"/>
      <c r="AB102" s="341" t="str">
        <f>IFERROR(VLOOKUP(Z102,科目チェック!$C$46:$F$90,4,FALSE)&amp;"","")</f>
        <v/>
      </c>
      <c r="AC102" s="22"/>
      <c r="AD102" s="22"/>
      <c r="AE102" s="22"/>
      <c r="AF102" s="22"/>
      <c r="AG102" s="343"/>
      <c r="AH102" s="343"/>
      <c r="AI102" s="343"/>
      <c r="AJ102" s="22"/>
      <c r="AK102" s="22"/>
      <c r="AL102" s="22"/>
      <c r="AM102" s="22"/>
      <c r="AN102" s="343"/>
      <c r="AO102" s="343"/>
      <c r="AP102" s="343"/>
      <c r="AQ102" s="22"/>
      <c r="AR102" s="22"/>
      <c r="AS102" s="22"/>
      <c r="AT102" s="22"/>
      <c r="AU102" s="346" t="str">
        <f>科目チェック!$C$70</f>
        <v>品質管理</v>
      </c>
      <c r="AV102" s="347"/>
      <c r="AW102" s="341" t="str">
        <f>IFERROR(VLOOKUP(AU102,科目チェック!$C$46:$F$90,4,FALSE)&amp;"","")</f>
        <v/>
      </c>
      <c r="AX102" s="22"/>
      <c r="AY102" s="22"/>
      <c r="AZ102" s="22"/>
      <c r="BA102" s="22"/>
      <c r="BB102" s="343"/>
      <c r="BC102" s="343"/>
      <c r="BD102" s="343"/>
      <c r="BE102" s="38"/>
      <c r="BF102" s="39"/>
      <c r="BG102" s="64"/>
      <c r="BI102" s="446"/>
      <c r="BJ102" s="446"/>
      <c r="BK102" s="17"/>
      <c r="BL102" s="17"/>
      <c r="BM102" s="343"/>
      <c r="BN102" s="343"/>
      <c r="BO102" s="343"/>
      <c r="BP102" s="22"/>
      <c r="BQ102" s="22"/>
      <c r="BR102" s="22"/>
      <c r="BS102" s="22"/>
    </row>
    <row r="103" spans="1:71" ht="9" customHeight="1" thickBot="1">
      <c r="A103" s="43"/>
      <c r="B103" s="60"/>
      <c r="C103" s="17"/>
      <c r="D103" s="17"/>
      <c r="E103" s="348"/>
      <c r="F103" s="349"/>
      <c r="G103" s="351"/>
      <c r="H103" s="22"/>
      <c r="I103" s="22"/>
      <c r="J103" s="22"/>
      <c r="K103" s="22"/>
      <c r="L103" s="348"/>
      <c r="M103" s="349"/>
      <c r="N103" s="351"/>
      <c r="O103" s="22"/>
      <c r="P103" s="22"/>
      <c r="Q103" s="22"/>
      <c r="R103" s="22"/>
      <c r="S103" s="427"/>
      <c r="T103" s="427"/>
      <c r="U103" s="343"/>
      <c r="V103" s="17"/>
      <c r="W103" s="17"/>
      <c r="X103" s="17"/>
      <c r="Y103" s="17"/>
      <c r="Z103" s="348"/>
      <c r="AA103" s="349"/>
      <c r="AB103" s="342"/>
      <c r="AC103" s="22"/>
      <c r="AD103" s="22"/>
      <c r="AE103" s="22"/>
      <c r="AF103" s="22"/>
      <c r="AG103" s="343"/>
      <c r="AH103" s="343"/>
      <c r="AI103" s="343"/>
      <c r="AJ103" s="22"/>
      <c r="AK103" s="22"/>
      <c r="AL103" s="22"/>
      <c r="AM103" s="22"/>
      <c r="AN103" s="343"/>
      <c r="AO103" s="343"/>
      <c r="AP103" s="343"/>
      <c r="AQ103" s="22"/>
      <c r="AR103" s="22"/>
      <c r="AS103" s="22"/>
      <c r="AT103" s="22"/>
      <c r="AU103" s="348"/>
      <c r="AV103" s="349"/>
      <c r="AW103" s="342"/>
      <c r="AX103" s="22"/>
      <c r="AY103" s="22"/>
      <c r="AZ103" s="22"/>
      <c r="BA103" s="22"/>
      <c r="BB103" s="343"/>
      <c r="BC103" s="343"/>
      <c r="BD103" s="343"/>
      <c r="BE103" s="38"/>
      <c r="BF103" s="39"/>
      <c r="BG103" s="64"/>
      <c r="BI103" s="17"/>
      <c r="BJ103" s="17"/>
      <c r="BK103" s="17"/>
      <c r="BL103" s="17"/>
      <c r="BM103" s="343"/>
      <c r="BN103" s="343"/>
      <c r="BO103" s="343"/>
      <c r="BP103" s="22"/>
      <c r="BQ103" s="22"/>
      <c r="BR103" s="22"/>
      <c r="BS103" s="22"/>
    </row>
    <row r="104" spans="1:71" ht="9" customHeight="1" thickTop="1">
      <c r="A104" s="43"/>
      <c r="B104" s="60"/>
      <c r="C104" s="17"/>
      <c r="D104" s="17"/>
      <c r="E104" s="344" t="s">
        <v>247</v>
      </c>
      <c r="F104" s="333"/>
      <c r="G104" s="333"/>
      <c r="H104" s="22"/>
      <c r="I104" s="22"/>
      <c r="J104" s="22"/>
      <c r="K104" s="22"/>
      <c r="L104" s="344" t="s">
        <v>247</v>
      </c>
      <c r="M104" s="333"/>
      <c r="N104" s="333"/>
      <c r="O104" s="22"/>
      <c r="P104" s="22"/>
      <c r="Q104" s="22"/>
      <c r="R104" s="22"/>
      <c r="S104" s="344"/>
      <c r="T104" s="333"/>
      <c r="U104" s="333"/>
      <c r="V104" s="22"/>
      <c r="W104" s="22"/>
      <c r="X104" s="22"/>
      <c r="Y104" s="22"/>
      <c r="Z104" s="344"/>
      <c r="AA104" s="333"/>
      <c r="AB104" s="333"/>
      <c r="AC104" s="22"/>
      <c r="AD104" s="22"/>
      <c r="AE104" s="22"/>
      <c r="AF104" s="22"/>
      <c r="AG104" s="344" t="s">
        <v>228</v>
      </c>
      <c r="AH104" s="333"/>
      <c r="AI104" s="333"/>
      <c r="AJ104" s="22"/>
      <c r="AK104" s="22"/>
      <c r="AL104" s="22"/>
      <c r="AM104" s="22"/>
      <c r="AN104" s="344"/>
      <c r="AO104" s="333"/>
      <c r="AP104" s="333"/>
      <c r="AQ104" s="22"/>
      <c r="AR104" s="22"/>
      <c r="AS104" s="22"/>
      <c r="AT104" s="22"/>
      <c r="AU104" s="344"/>
      <c r="AV104" s="333"/>
      <c r="AW104" s="333"/>
      <c r="AX104" s="22"/>
      <c r="AY104" s="22"/>
      <c r="AZ104" s="22"/>
      <c r="BA104" s="22"/>
      <c r="BB104" s="344"/>
      <c r="BC104" s="333"/>
      <c r="BD104" s="333"/>
      <c r="BE104" s="38"/>
      <c r="BF104" s="39"/>
      <c r="BG104" s="64"/>
      <c r="BI104" s="17"/>
      <c r="BJ104" s="17"/>
      <c r="BK104" s="17"/>
      <c r="BL104" s="17"/>
      <c r="BM104" s="344"/>
      <c r="BN104" s="333"/>
      <c r="BO104" s="333"/>
      <c r="BP104" s="22"/>
      <c r="BQ104" s="22"/>
      <c r="BR104" s="22"/>
      <c r="BS104" s="22"/>
    </row>
    <row r="105" spans="1:71" ht="9" customHeight="1" thickBot="1">
      <c r="A105" s="43"/>
      <c r="B105" s="60"/>
      <c r="C105" s="17"/>
      <c r="D105" s="17"/>
      <c r="E105" s="344"/>
      <c r="F105" s="333"/>
      <c r="G105" s="333"/>
      <c r="H105" s="28"/>
      <c r="I105" s="28"/>
      <c r="J105" s="28"/>
      <c r="K105" s="28"/>
      <c r="L105" s="344"/>
      <c r="M105" s="333"/>
      <c r="N105" s="333"/>
      <c r="O105" s="28"/>
      <c r="P105" s="28"/>
      <c r="Q105" s="28"/>
      <c r="R105" s="28"/>
      <c r="S105" s="344"/>
      <c r="T105" s="333"/>
      <c r="U105" s="333"/>
      <c r="V105" s="28"/>
      <c r="W105" s="28"/>
      <c r="X105" s="28"/>
      <c r="Y105" s="28"/>
      <c r="Z105" s="344"/>
      <c r="AA105" s="333"/>
      <c r="AB105" s="333"/>
      <c r="AC105" s="28"/>
      <c r="AD105" s="28"/>
      <c r="AE105" s="28"/>
      <c r="AF105" s="28"/>
      <c r="AG105" s="344"/>
      <c r="AH105" s="333"/>
      <c r="AI105" s="333"/>
      <c r="AJ105" s="28"/>
      <c r="AK105" s="28"/>
      <c r="AL105" s="28"/>
      <c r="AM105" s="28"/>
      <c r="AN105" s="344"/>
      <c r="AO105" s="333"/>
      <c r="AP105" s="333"/>
      <c r="AQ105" s="28"/>
      <c r="AR105" s="28"/>
      <c r="AS105" s="28"/>
      <c r="AT105" s="28"/>
      <c r="AU105" s="344"/>
      <c r="AV105" s="333"/>
      <c r="AW105" s="333"/>
      <c r="AX105" s="28"/>
      <c r="AY105" s="28"/>
      <c r="AZ105" s="28"/>
      <c r="BA105" s="28"/>
      <c r="BB105" s="344"/>
      <c r="BC105" s="333"/>
      <c r="BD105" s="333"/>
      <c r="BE105" s="38"/>
      <c r="BF105" s="39"/>
      <c r="BG105" s="64"/>
      <c r="BI105" s="17"/>
      <c r="BJ105" s="17"/>
      <c r="BK105" s="17"/>
      <c r="BL105" s="17"/>
      <c r="BM105" s="344"/>
      <c r="BN105" s="333"/>
      <c r="BO105" s="333"/>
      <c r="BP105" s="28"/>
      <c r="BQ105" s="28"/>
      <c r="BR105" s="28"/>
      <c r="BS105" s="28"/>
    </row>
    <row r="106" spans="1:71" ht="9" customHeight="1" thickTop="1">
      <c r="A106" s="43"/>
      <c r="B106" s="60"/>
      <c r="C106" s="17"/>
      <c r="D106" s="17"/>
      <c r="E106" s="334" t="str">
        <f>科目チェック!$C$51</f>
        <v>基礎数学Ⅰ</v>
      </c>
      <c r="F106" s="335"/>
      <c r="G106" s="372" t="str">
        <f>IFERROR(VLOOKUP(E106,科目チェック!$C$46:$F$90,4,FALSE)&amp;"","")</f>
        <v/>
      </c>
      <c r="H106" s="22"/>
      <c r="I106" s="22"/>
      <c r="J106" s="22"/>
      <c r="K106" s="22"/>
      <c r="L106" s="334" t="str">
        <f>科目チェック!$C$52</f>
        <v>基礎数学Ⅱ</v>
      </c>
      <c r="M106" s="335"/>
      <c r="N106" s="372" t="str">
        <f>IFERROR(VLOOKUP(L106,科目チェック!$C$46:$F$90,4,FALSE)&amp;"","")</f>
        <v/>
      </c>
      <c r="O106" s="22"/>
      <c r="P106" s="22"/>
      <c r="Q106" s="22"/>
      <c r="R106" s="22"/>
      <c r="S106" s="343"/>
      <c r="T106" s="343"/>
      <c r="U106" s="343"/>
      <c r="V106" s="17"/>
      <c r="W106" s="17"/>
      <c r="X106" s="17"/>
      <c r="Y106" s="17"/>
      <c r="Z106" s="343"/>
      <c r="AA106" s="343"/>
      <c r="AB106" s="343"/>
      <c r="AC106" s="22"/>
      <c r="AD106" s="22"/>
      <c r="AE106" s="22"/>
      <c r="AF106" s="22"/>
      <c r="AG106" s="346" t="str">
        <f>科目チェック!$L$77</f>
        <v>機械力学</v>
      </c>
      <c r="AH106" s="347"/>
      <c r="AI106" s="350" t="str">
        <f>IFERROR(VLOOKUP(AG106,科目チェック!$L$46:$Q$96,4,FALSE)&amp;"","")</f>
        <v/>
      </c>
      <c r="AJ106" s="22"/>
      <c r="AK106" s="22"/>
      <c r="AL106" s="22"/>
      <c r="AM106" s="22"/>
      <c r="AN106" s="343"/>
      <c r="AO106" s="343"/>
      <c r="AP106" s="343"/>
      <c r="AQ106" s="22"/>
      <c r="AR106" s="22"/>
      <c r="AS106" s="22"/>
      <c r="AT106" s="22"/>
      <c r="AU106" s="343"/>
      <c r="AV106" s="343"/>
      <c r="AW106" s="343"/>
      <c r="AX106" s="22"/>
      <c r="AY106" s="22"/>
      <c r="AZ106" s="22"/>
      <c r="BA106" s="22"/>
      <c r="BB106" s="343"/>
      <c r="BC106" s="343"/>
      <c r="BD106" s="343"/>
      <c r="BE106" s="38"/>
      <c r="BF106" s="39"/>
      <c r="BG106" s="64"/>
      <c r="BI106" s="17"/>
      <c r="BJ106" s="17"/>
      <c r="BK106" s="17"/>
      <c r="BL106" s="17"/>
      <c r="BM106" s="343"/>
      <c r="BN106" s="343"/>
      <c r="BO106" s="340"/>
      <c r="BP106" s="22"/>
      <c r="BQ106" s="22"/>
      <c r="BR106" s="22"/>
      <c r="BS106" s="22"/>
    </row>
    <row r="107" spans="1:71" ht="9" customHeight="1" thickBot="1">
      <c r="A107" s="43"/>
      <c r="B107" s="60"/>
      <c r="C107" s="17"/>
      <c r="D107" s="17"/>
      <c r="E107" s="336"/>
      <c r="F107" s="337"/>
      <c r="G107" s="372"/>
      <c r="H107" s="22"/>
      <c r="I107" s="22"/>
      <c r="J107" s="22"/>
      <c r="K107" s="22"/>
      <c r="L107" s="336"/>
      <c r="M107" s="337"/>
      <c r="N107" s="372"/>
      <c r="O107" s="22"/>
      <c r="P107" s="22"/>
      <c r="Q107" s="22"/>
      <c r="R107" s="22"/>
      <c r="S107" s="343"/>
      <c r="T107" s="343"/>
      <c r="U107" s="343"/>
      <c r="V107" s="17"/>
      <c r="W107" s="17"/>
      <c r="X107" s="17"/>
      <c r="Y107" s="17"/>
      <c r="Z107" s="343"/>
      <c r="AA107" s="343"/>
      <c r="AB107" s="343"/>
      <c r="AC107" s="22"/>
      <c r="AD107" s="22"/>
      <c r="AE107" s="22"/>
      <c r="AF107" s="22"/>
      <c r="AG107" s="348"/>
      <c r="AH107" s="349"/>
      <c r="AI107" s="351"/>
      <c r="AJ107" s="22"/>
      <c r="AK107" s="22"/>
      <c r="AL107" s="22"/>
      <c r="AM107" s="22"/>
      <c r="AN107" s="343"/>
      <c r="AO107" s="343"/>
      <c r="AP107" s="343"/>
      <c r="AQ107" s="22"/>
      <c r="AR107" s="22"/>
      <c r="AS107" s="22"/>
      <c r="AT107" s="22"/>
      <c r="AU107" s="343"/>
      <c r="AV107" s="343"/>
      <c r="AW107" s="343"/>
      <c r="AX107" s="22"/>
      <c r="AY107" s="22"/>
      <c r="AZ107" s="22"/>
      <c r="BA107" s="22"/>
      <c r="BB107" s="343"/>
      <c r="BC107" s="343"/>
      <c r="BD107" s="343"/>
      <c r="BE107" s="38"/>
      <c r="BF107" s="39"/>
      <c r="BG107" s="64"/>
      <c r="BI107" s="17"/>
      <c r="BJ107" s="17"/>
      <c r="BK107" s="17"/>
      <c r="BL107" s="17"/>
      <c r="BM107" s="343"/>
      <c r="BN107" s="343"/>
      <c r="BO107" s="340"/>
      <c r="BP107" s="22"/>
      <c r="BQ107" s="22"/>
      <c r="BR107" s="22"/>
      <c r="BS107" s="22"/>
    </row>
    <row r="108" spans="1:71" ht="9" customHeight="1" thickTop="1">
      <c r="A108" s="43"/>
      <c r="B108" s="60"/>
      <c r="C108" s="17"/>
      <c r="D108" s="17"/>
      <c r="E108" s="344"/>
      <c r="F108" s="333"/>
      <c r="G108" s="333"/>
      <c r="H108" s="22"/>
      <c r="I108" s="22"/>
      <c r="J108" s="22"/>
      <c r="K108" s="22"/>
      <c r="L108" s="344" t="s">
        <v>228</v>
      </c>
      <c r="M108" s="333"/>
      <c r="N108" s="333"/>
      <c r="O108" s="22"/>
      <c r="P108" s="22"/>
      <c r="Q108" s="22"/>
      <c r="R108" s="22"/>
      <c r="S108" s="344" t="s">
        <v>228</v>
      </c>
      <c r="T108" s="333"/>
      <c r="U108" s="333"/>
      <c r="V108" s="22"/>
      <c r="W108" s="22"/>
      <c r="X108" s="22"/>
      <c r="Y108" s="22"/>
      <c r="Z108" s="344" t="s">
        <v>249</v>
      </c>
      <c r="AA108" s="333"/>
      <c r="AB108" s="333"/>
      <c r="AC108" s="22"/>
      <c r="AD108" s="22"/>
      <c r="AE108" s="22"/>
      <c r="AF108" s="22"/>
      <c r="AG108" s="344" t="s">
        <v>228</v>
      </c>
      <c r="AH108" s="333"/>
      <c r="AI108" s="333"/>
      <c r="AJ108" s="22"/>
      <c r="AK108" s="22"/>
      <c r="AL108" s="22"/>
      <c r="AM108" s="22"/>
      <c r="AN108" s="344" t="s">
        <v>228</v>
      </c>
      <c r="AO108" s="333"/>
      <c r="AP108" s="333"/>
      <c r="AQ108" s="22"/>
      <c r="AR108" s="22"/>
      <c r="AS108" s="22"/>
      <c r="AT108" s="22"/>
      <c r="AU108" s="344" t="s">
        <v>228</v>
      </c>
      <c r="AV108" s="333"/>
      <c r="AW108" s="333"/>
      <c r="AX108" s="22"/>
      <c r="AY108" s="22"/>
      <c r="AZ108" s="22"/>
      <c r="BA108" s="22"/>
      <c r="BB108" s="344" t="s">
        <v>228</v>
      </c>
      <c r="BC108" s="333"/>
      <c r="BD108" s="333"/>
      <c r="BE108" s="38"/>
      <c r="BF108" s="39"/>
      <c r="BG108" s="64"/>
      <c r="BI108" s="17"/>
      <c r="BJ108" s="17"/>
      <c r="BK108" s="17"/>
      <c r="BL108" s="17"/>
      <c r="BM108" s="344"/>
      <c r="BN108" s="333"/>
      <c r="BO108" s="333"/>
      <c r="BP108" s="22"/>
      <c r="BQ108" s="22"/>
      <c r="BR108" s="22"/>
      <c r="BS108" s="22"/>
    </row>
    <row r="109" spans="1:71" ht="9" customHeight="1" thickBot="1">
      <c r="A109" s="43"/>
      <c r="B109" s="60"/>
      <c r="C109" s="17"/>
      <c r="D109" s="17"/>
      <c r="E109" s="344"/>
      <c r="F109" s="333"/>
      <c r="G109" s="333"/>
      <c r="H109" s="28"/>
      <c r="I109" s="28"/>
      <c r="J109" s="28"/>
      <c r="K109" s="28"/>
      <c r="L109" s="344"/>
      <c r="M109" s="333"/>
      <c r="N109" s="333"/>
      <c r="O109" s="28"/>
      <c r="P109" s="28"/>
      <c r="Q109" s="28"/>
      <c r="R109" s="28"/>
      <c r="S109" s="344"/>
      <c r="T109" s="333"/>
      <c r="U109" s="333"/>
      <c r="V109" s="28"/>
      <c r="W109" s="28"/>
      <c r="X109" s="28"/>
      <c r="Y109" s="28"/>
      <c r="Z109" s="344"/>
      <c r="AA109" s="333"/>
      <c r="AB109" s="333"/>
      <c r="AC109" s="28"/>
      <c r="AD109" s="28"/>
      <c r="AE109" s="28"/>
      <c r="AF109" s="28"/>
      <c r="AG109" s="344"/>
      <c r="AH109" s="333"/>
      <c r="AI109" s="333"/>
      <c r="AJ109" s="28"/>
      <c r="AK109" s="28"/>
      <c r="AL109" s="28"/>
      <c r="AM109" s="28"/>
      <c r="AN109" s="344"/>
      <c r="AO109" s="333"/>
      <c r="AP109" s="333"/>
      <c r="AQ109" s="28"/>
      <c r="AR109" s="28"/>
      <c r="AS109" s="28"/>
      <c r="AT109" s="28"/>
      <c r="AU109" s="344"/>
      <c r="AV109" s="333"/>
      <c r="AW109" s="333"/>
      <c r="AX109" s="28"/>
      <c r="AY109" s="28"/>
      <c r="AZ109" s="28"/>
      <c r="BA109" s="28"/>
      <c r="BB109" s="344"/>
      <c r="BC109" s="333"/>
      <c r="BD109" s="333"/>
      <c r="BE109" s="38"/>
      <c r="BF109" s="39"/>
      <c r="BG109" s="64"/>
      <c r="BI109" s="17"/>
      <c r="BJ109" s="17"/>
      <c r="BK109" s="17"/>
      <c r="BL109" s="17"/>
      <c r="BM109" s="344"/>
      <c r="BN109" s="333"/>
      <c r="BO109" s="333"/>
      <c r="BP109" s="28"/>
      <c r="BQ109" s="28"/>
      <c r="BR109" s="28"/>
      <c r="BS109" s="28"/>
    </row>
    <row r="110" spans="1:71" ht="9" customHeight="1" thickTop="1">
      <c r="A110" s="43"/>
      <c r="B110" s="60"/>
      <c r="C110" s="17"/>
      <c r="D110" s="17"/>
      <c r="E110" s="343"/>
      <c r="F110" s="343"/>
      <c r="G110" s="343"/>
      <c r="H110" s="22"/>
      <c r="I110" s="22"/>
      <c r="J110" s="22"/>
      <c r="K110" s="22"/>
      <c r="L110" s="346" t="str">
        <f>科目チェック!$L$32</f>
        <v>化学入門Ⅰ</v>
      </c>
      <c r="M110" s="347"/>
      <c r="N110" s="350" t="str">
        <f>IFERROR(VLOOKUP(L110,科目チェック!$L$27:$O$37,4,FALSE)&amp;"","")</f>
        <v/>
      </c>
      <c r="O110" s="22"/>
      <c r="P110" s="22"/>
      <c r="Q110" s="22"/>
      <c r="R110" s="22"/>
      <c r="S110" s="346" t="str">
        <f>科目チェック!$L$57</f>
        <v>流体力学Ⅰ</v>
      </c>
      <c r="T110" s="347"/>
      <c r="U110" s="350" t="str">
        <f>IFERROR(VLOOKUP(S110,科目チェック!$L$46:$Q$96,4,FALSE)&amp;"","")</f>
        <v/>
      </c>
      <c r="V110" s="17"/>
      <c r="W110" s="17"/>
      <c r="X110" s="17"/>
      <c r="Y110" s="17"/>
      <c r="Z110" s="346" t="str">
        <f>科目チェック!$L$58</f>
        <v>流体力学Ⅱ</v>
      </c>
      <c r="AA110" s="347"/>
      <c r="AB110" s="350" t="str">
        <f>IFERROR(VLOOKUP(Z110,科目チェック!$L$46:$Q$96,4,FALSE)&amp;"","")</f>
        <v/>
      </c>
      <c r="AC110" s="22"/>
      <c r="AD110" s="22"/>
      <c r="AE110" s="22"/>
      <c r="AF110" s="22"/>
      <c r="AG110" s="334" t="str">
        <f>科目チェック!$L$72</f>
        <v>流体機械学</v>
      </c>
      <c r="AH110" s="335"/>
      <c r="AI110" s="338" t="str">
        <f>IFERROR(VLOOKUP(AG110,科目チェック!$L$46:$Q$96,4,FALSE)&amp;"","")</f>
        <v/>
      </c>
      <c r="AJ110" s="22"/>
      <c r="AK110" s="22"/>
      <c r="AL110" s="22"/>
      <c r="AM110" s="22"/>
      <c r="AN110" s="334" t="str">
        <f>科目チェック!$L$73</f>
        <v>粘性流体力学</v>
      </c>
      <c r="AO110" s="335"/>
      <c r="AP110" s="338" t="str">
        <f>IFERROR(VLOOKUP(AN110,科目チェック!$L$46:$Q$96,4,FALSE)&amp;"","")</f>
        <v/>
      </c>
      <c r="AQ110" s="22"/>
      <c r="AR110" s="22"/>
      <c r="AS110" s="22"/>
      <c r="AT110" s="22"/>
      <c r="AU110" s="334" t="str">
        <f>科目チェック!$L$84</f>
        <v>高速空気力学</v>
      </c>
      <c r="AV110" s="335"/>
      <c r="AW110" s="338" t="str">
        <f>IFERROR(VLOOKUP(AU110,科目チェック!$L$46:$Q$96,4,FALSE)&amp;"","")</f>
        <v/>
      </c>
      <c r="AX110" s="22"/>
      <c r="AY110" s="22"/>
      <c r="AZ110" s="22"/>
      <c r="BA110" s="22"/>
      <c r="BB110" s="334" t="str">
        <f>科目チェック!$L$85</f>
        <v>航空工学</v>
      </c>
      <c r="BC110" s="335"/>
      <c r="BD110" s="338" t="str">
        <f>IFERROR(VLOOKUP(BB110,科目チェック!$L$46:$Q$96,4,FALSE)&amp;"","")</f>
        <v/>
      </c>
      <c r="BE110" s="38"/>
      <c r="BF110" s="39"/>
      <c r="BG110" s="64"/>
      <c r="BI110" s="17"/>
      <c r="BJ110" s="17"/>
      <c r="BK110" s="17"/>
      <c r="BL110" s="17"/>
      <c r="BM110" s="343"/>
      <c r="BN110" s="343"/>
      <c r="BO110" s="343"/>
      <c r="BP110" s="22"/>
      <c r="BQ110" s="22"/>
      <c r="BR110" s="22"/>
      <c r="BS110" s="22"/>
    </row>
    <row r="111" spans="1:71" ht="9" customHeight="1" thickBot="1">
      <c r="A111" s="43"/>
      <c r="B111" s="60"/>
      <c r="C111" s="17"/>
      <c r="D111" s="17"/>
      <c r="E111" s="343"/>
      <c r="F111" s="343"/>
      <c r="G111" s="343"/>
      <c r="H111" s="22"/>
      <c r="I111" s="22"/>
      <c r="J111" s="22"/>
      <c r="K111" s="22"/>
      <c r="L111" s="348"/>
      <c r="M111" s="349"/>
      <c r="N111" s="351"/>
      <c r="O111" s="22"/>
      <c r="P111" s="22"/>
      <c r="Q111" s="22"/>
      <c r="R111" s="22"/>
      <c r="S111" s="348"/>
      <c r="T111" s="349"/>
      <c r="U111" s="351"/>
      <c r="V111" s="17"/>
      <c r="W111" s="17"/>
      <c r="X111" s="17"/>
      <c r="Y111" s="17"/>
      <c r="Z111" s="348"/>
      <c r="AA111" s="349"/>
      <c r="AB111" s="351"/>
      <c r="AC111" s="22"/>
      <c r="AD111" s="22"/>
      <c r="AE111" s="22"/>
      <c r="AF111" s="22"/>
      <c r="AG111" s="336"/>
      <c r="AH111" s="337"/>
      <c r="AI111" s="339"/>
      <c r="AJ111" s="22"/>
      <c r="AK111" s="22"/>
      <c r="AL111" s="22"/>
      <c r="AM111" s="22"/>
      <c r="AN111" s="336"/>
      <c r="AO111" s="337"/>
      <c r="AP111" s="339"/>
      <c r="AQ111" s="22"/>
      <c r="AR111" s="22"/>
      <c r="AS111" s="22"/>
      <c r="AT111" s="22"/>
      <c r="AU111" s="336"/>
      <c r="AV111" s="337"/>
      <c r="AW111" s="339"/>
      <c r="AX111" s="22"/>
      <c r="AY111" s="22"/>
      <c r="AZ111" s="22"/>
      <c r="BA111" s="22"/>
      <c r="BB111" s="336"/>
      <c r="BC111" s="337"/>
      <c r="BD111" s="339"/>
      <c r="BE111" s="38"/>
      <c r="BF111" s="39"/>
      <c r="BG111" s="64"/>
      <c r="BI111" s="17"/>
      <c r="BJ111" s="17"/>
      <c r="BK111" s="17"/>
      <c r="BL111" s="17"/>
      <c r="BM111" s="343"/>
      <c r="BN111" s="343"/>
      <c r="BO111" s="343"/>
      <c r="BP111" s="22"/>
      <c r="BQ111" s="22"/>
      <c r="BR111" s="22"/>
      <c r="BS111" s="22"/>
    </row>
    <row r="112" spans="1:71" ht="9" customHeight="1" thickTop="1">
      <c r="A112" s="43"/>
      <c r="B112" s="60"/>
      <c r="C112" s="17"/>
      <c r="D112" s="17"/>
      <c r="E112" s="29"/>
      <c r="F112" s="29"/>
      <c r="G112" s="29"/>
      <c r="H112" s="22"/>
      <c r="I112" s="22"/>
      <c r="J112" s="22"/>
      <c r="K112" s="22"/>
      <c r="L112" s="29"/>
      <c r="M112" s="29"/>
      <c r="N112" s="29"/>
      <c r="O112" s="22"/>
      <c r="P112" s="22"/>
      <c r="Q112" s="22"/>
      <c r="R112" s="22"/>
      <c r="S112" s="29"/>
      <c r="T112" s="29"/>
      <c r="U112" s="29"/>
      <c r="V112" s="17"/>
      <c r="W112" s="17"/>
      <c r="X112" s="17"/>
      <c r="Y112" s="17"/>
      <c r="Z112" s="29"/>
      <c r="AA112" s="29"/>
      <c r="AB112" s="29"/>
      <c r="AC112" s="22"/>
      <c r="AD112" s="22"/>
      <c r="AE112" s="22"/>
      <c r="AF112" s="22"/>
      <c r="AG112" s="29"/>
      <c r="AH112" s="29"/>
      <c r="AI112" s="29"/>
      <c r="AJ112" s="22"/>
      <c r="AK112" s="22"/>
      <c r="AL112" s="22"/>
      <c r="AM112" s="22"/>
      <c r="AN112" s="29"/>
      <c r="AO112" s="29"/>
      <c r="AP112" s="29"/>
      <c r="AQ112" s="22"/>
      <c r="AR112" s="22"/>
      <c r="AS112" s="22"/>
      <c r="AT112" s="22"/>
      <c r="AU112" s="29"/>
      <c r="AV112" s="29"/>
      <c r="AW112" s="29"/>
      <c r="AX112" s="22"/>
      <c r="AY112" s="22"/>
      <c r="AZ112" s="22"/>
      <c r="BA112" s="22"/>
      <c r="BB112" s="29"/>
      <c r="BC112" s="29"/>
      <c r="BD112" s="29"/>
      <c r="BE112" s="38"/>
      <c r="BF112" s="39"/>
      <c r="BG112" s="64"/>
      <c r="BI112" s="17"/>
      <c r="BJ112" s="17"/>
      <c r="BK112" s="17"/>
      <c r="BL112" s="17"/>
      <c r="BM112" s="153"/>
      <c r="BN112" s="153"/>
      <c r="BO112" s="153"/>
      <c r="BP112" s="22"/>
      <c r="BQ112" s="22"/>
      <c r="BR112" s="22"/>
      <c r="BS112" s="22"/>
    </row>
    <row r="113" spans="1:71" ht="9" customHeight="1">
      <c r="A113" s="43"/>
      <c r="B113" s="60"/>
      <c r="C113" s="17"/>
      <c r="D113" s="17"/>
      <c r="E113" s="344"/>
      <c r="F113" s="333"/>
      <c r="G113" s="333"/>
      <c r="H113" s="22"/>
      <c r="I113" s="22"/>
      <c r="J113" s="22"/>
      <c r="K113" s="22"/>
      <c r="L113" s="344" t="s">
        <v>213</v>
      </c>
      <c r="M113" s="333">
        <v>4</v>
      </c>
      <c r="N113" s="333"/>
      <c r="O113" s="22"/>
      <c r="P113" s="22"/>
      <c r="Q113" s="22"/>
      <c r="R113" s="22"/>
      <c r="S113" s="344" t="s">
        <v>228</v>
      </c>
      <c r="T113" s="333"/>
      <c r="U113" s="333"/>
      <c r="V113" s="22"/>
      <c r="W113" s="22"/>
      <c r="X113" s="22"/>
      <c r="Y113" s="22"/>
      <c r="Z113" s="344" t="s">
        <v>228</v>
      </c>
      <c r="AA113" s="333"/>
      <c r="AB113" s="333"/>
      <c r="AC113" s="22"/>
      <c r="AD113" s="22"/>
      <c r="AE113" s="22"/>
      <c r="AF113" s="22"/>
      <c r="AG113" s="344" t="s">
        <v>250</v>
      </c>
      <c r="AH113" s="333"/>
      <c r="AI113" s="333"/>
      <c r="AJ113" s="22"/>
      <c r="AK113" s="22"/>
      <c r="AL113" s="22"/>
      <c r="AM113" s="22"/>
      <c r="AN113" s="344" t="s">
        <v>228</v>
      </c>
      <c r="AO113" s="333"/>
      <c r="AP113" s="333"/>
      <c r="AQ113" s="22"/>
      <c r="AR113" s="22"/>
      <c r="AS113" s="22"/>
      <c r="AT113" s="22"/>
      <c r="AU113" s="344" t="s">
        <v>228</v>
      </c>
      <c r="AV113" s="333"/>
      <c r="AW113" s="333"/>
      <c r="AX113" s="22"/>
      <c r="AY113" s="22"/>
      <c r="AZ113" s="22"/>
      <c r="BA113" s="22"/>
      <c r="BB113" s="344"/>
      <c r="BC113" s="333"/>
      <c r="BD113" s="333"/>
      <c r="BE113" s="38"/>
      <c r="BF113" s="39"/>
      <c r="BG113" s="64"/>
      <c r="BI113" s="17"/>
      <c r="BJ113" s="17"/>
      <c r="BK113" s="17"/>
      <c r="BL113" s="17"/>
      <c r="BM113" s="344"/>
      <c r="BN113" s="333"/>
      <c r="BO113" s="333"/>
      <c r="BP113" s="22"/>
      <c r="BQ113" s="22"/>
      <c r="BR113" s="22"/>
      <c r="BS113" s="22"/>
    </row>
    <row r="114" spans="1:71" ht="9" customHeight="1" thickBot="1">
      <c r="A114" s="43"/>
      <c r="B114" s="60"/>
      <c r="C114" s="17"/>
      <c r="D114" s="17"/>
      <c r="E114" s="344"/>
      <c r="F114" s="333"/>
      <c r="G114" s="333"/>
      <c r="H114" s="28"/>
      <c r="I114" s="28"/>
      <c r="J114" s="28"/>
      <c r="K114" s="28"/>
      <c r="L114" s="344"/>
      <c r="M114" s="333"/>
      <c r="N114" s="333"/>
      <c r="O114" s="28"/>
      <c r="P114" s="28"/>
      <c r="Q114" s="28"/>
      <c r="R114" s="28"/>
      <c r="S114" s="344"/>
      <c r="T114" s="333"/>
      <c r="U114" s="333"/>
      <c r="V114" s="28"/>
      <c r="W114" s="28"/>
      <c r="X114" s="28"/>
      <c r="Y114" s="28"/>
      <c r="Z114" s="344"/>
      <c r="AA114" s="333"/>
      <c r="AB114" s="333"/>
      <c r="AC114" s="28"/>
      <c r="AD114" s="28"/>
      <c r="AE114" s="28"/>
      <c r="AF114" s="28"/>
      <c r="AG114" s="344"/>
      <c r="AH114" s="333"/>
      <c r="AI114" s="333"/>
      <c r="AJ114" s="28"/>
      <c r="AK114" s="28"/>
      <c r="AL114" s="28"/>
      <c r="AM114" s="28"/>
      <c r="AN114" s="344"/>
      <c r="AO114" s="333"/>
      <c r="AP114" s="333"/>
      <c r="AQ114" s="28"/>
      <c r="AR114" s="28"/>
      <c r="AS114" s="28"/>
      <c r="AT114" s="28"/>
      <c r="AU114" s="344"/>
      <c r="AV114" s="333"/>
      <c r="AW114" s="333"/>
      <c r="AX114" s="28"/>
      <c r="AY114" s="28"/>
      <c r="AZ114" s="28"/>
      <c r="BA114" s="28"/>
      <c r="BB114" s="344"/>
      <c r="BC114" s="333"/>
      <c r="BD114" s="333"/>
      <c r="BE114" s="38"/>
      <c r="BF114" s="39"/>
      <c r="BG114" s="64"/>
      <c r="BI114" s="17"/>
      <c r="BJ114" s="17"/>
      <c r="BK114" s="17"/>
      <c r="BL114" s="17"/>
      <c r="BM114" s="344"/>
      <c r="BN114" s="333"/>
      <c r="BO114" s="333"/>
      <c r="BP114" s="28"/>
      <c r="BQ114" s="28"/>
      <c r="BR114" s="28"/>
      <c r="BS114" s="28"/>
    </row>
    <row r="115" spans="1:71" ht="9" customHeight="1" thickTop="1">
      <c r="A115" s="43"/>
      <c r="B115" s="60"/>
      <c r="C115" s="17"/>
      <c r="D115" s="17"/>
      <c r="E115" s="419" t="s">
        <v>510</v>
      </c>
      <c r="F115" s="419"/>
      <c r="G115" s="343"/>
      <c r="H115" s="22"/>
      <c r="I115" s="22"/>
      <c r="J115" s="22"/>
      <c r="K115" s="22"/>
      <c r="L115" s="346" t="str">
        <f>科目チェック!$L$31</f>
        <v>物理学実験</v>
      </c>
      <c r="M115" s="347"/>
      <c r="N115" s="350" t="str">
        <f>IFERROR(VLOOKUP(L115,科目チェック!$L$27:$O$37,4,FALSE)&amp;"","")</f>
        <v/>
      </c>
      <c r="O115" s="22"/>
      <c r="P115" s="22"/>
      <c r="Q115" s="22"/>
      <c r="R115" s="22"/>
      <c r="S115" s="346" t="str">
        <f>科目チェック!$L$59</f>
        <v>熱力学Ⅰ</v>
      </c>
      <c r="T115" s="347"/>
      <c r="U115" s="350" t="str">
        <f>IFERROR(VLOOKUP(S115,科目チェック!$L$46:$Q$96,4,FALSE)&amp;"","")</f>
        <v/>
      </c>
      <c r="V115" s="17"/>
      <c r="W115" s="17"/>
      <c r="X115" s="17"/>
      <c r="Y115" s="17"/>
      <c r="Z115" s="346" t="str">
        <f>科目チェック!$L$60</f>
        <v>熱力学Ⅱ</v>
      </c>
      <c r="AA115" s="347"/>
      <c r="AB115" s="350" t="str">
        <f>IFERROR(VLOOKUP(Z115,科目チェック!$L$46:$Q$96,4,FALSE)&amp;"","")</f>
        <v/>
      </c>
      <c r="AC115" s="22"/>
      <c r="AD115" s="22"/>
      <c r="AE115" s="22"/>
      <c r="AF115" s="22"/>
      <c r="AG115" s="346" t="str">
        <f>科目チェック!$L$74</f>
        <v>伝熱工学</v>
      </c>
      <c r="AH115" s="347"/>
      <c r="AI115" s="350" t="str">
        <f>IFERROR(VLOOKUP(AG115,科目チェック!$L$46:$Q$96,4,FALSE)&amp;"","")</f>
        <v/>
      </c>
      <c r="AJ115" s="22"/>
      <c r="AK115" s="22"/>
      <c r="AL115" s="22"/>
      <c r="AM115" s="22"/>
      <c r="AN115" s="334" t="str">
        <f>科目チェック!$L$76</f>
        <v>蒸気工学</v>
      </c>
      <c r="AO115" s="335"/>
      <c r="AP115" s="338" t="str">
        <f>IFERROR(VLOOKUP(AN115,科目チェック!$L$46:$Q$96,4,FALSE)&amp;"","")</f>
        <v/>
      </c>
      <c r="AQ115" s="22"/>
      <c r="AR115" s="22"/>
      <c r="AS115" s="22"/>
      <c r="AT115" s="22"/>
      <c r="AU115" s="334" t="str">
        <f>科目チェック!$L$86</f>
        <v>物質移動工学</v>
      </c>
      <c r="AV115" s="335"/>
      <c r="AW115" s="338" t="str">
        <f>IFERROR(VLOOKUP(AU115,科目チェック!$L$46:$Q$96,4,FALSE)&amp;"","")</f>
        <v/>
      </c>
      <c r="AX115" s="22"/>
      <c r="AY115" s="22"/>
      <c r="AZ115" s="22"/>
      <c r="BA115" s="22"/>
      <c r="BB115" s="343"/>
      <c r="BC115" s="343"/>
      <c r="BD115" s="343"/>
      <c r="BE115" s="38"/>
      <c r="BF115" s="39"/>
      <c r="BG115" s="64"/>
      <c r="BI115" s="17"/>
      <c r="BJ115" s="17"/>
      <c r="BK115" s="17"/>
      <c r="BL115" s="17"/>
      <c r="BM115" s="448"/>
      <c r="BN115" s="448"/>
      <c r="BO115" s="343"/>
      <c r="BP115" s="22"/>
      <c r="BQ115" s="22"/>
      <c r="BR115" s="22"/>
      <c r="BS115" s="22"/>
    </row>
    <row r="116" spans="1:71" ht="9" customHeight="1" thickBot="1">
      <c r="A116" s="43"/>
      <c r="B116" s="60"/>
      <c r="C116" s="17"/>
      <c r="D116" s="17"/>
      <c r="E116" s="419"/>
      <c r="F116" s="419"/>
      <c r="G116" s="343"/>
      <c r="H116" s="22"/>
      <c r="I116" s="22"/>
      <c r="J116" s="22"/>
      <c r="K116" s="22"/>
      <c r="L116" s="348"/>
      <c r="M116" s="349"/>
      <c r="N116" s="351"/>
      <c r="O116" s="22"/>
      <c r="P116" s="22"/>
      <c r="Q116" s="22"/>
      <c r="R116" s="22"/>
      <c r="S116" s="348"/>
      <c r="T116" s="349"/>
      <c r="U116" s="351"/>
      <c r="V116" s="17"/>
      <c r="W116" s="17"/>
      <c r="X116" s="17"/>
      <c r="Y116" s="17"/>
      <c r="Z116" s="348"/>
      <c r="AA116" s="349"/>
      <c r="AB116" s="351"/>
      <c r="AC116" s="22"/>
      <c r="AD116" s="22"/>
      <c r="AE116" s="22"/>
      <c r="AF116" s="22"/>
      <c r="AG116" s="348"/>
      <c r="AH116" s="349"/>
      <c r="AI116" s="351"/>
      <c r="AJ116" s="22"/>
      <c r="AK116" s="22"/>
      <c r="AL116" s="22"/>
      <c r="AM116" s="22"/>
      <c r="AN116" s="336"/>
      <c r="AO116" s="337"/>
      <c r="AP116" s="339"/>
      <c r="AQ116" s="22"/>
      <c r="AR116" s="22"/>
      <c r="AS116" s="22"/>
      <c r="AT116" s="22"/>
      <c r="AU116" s="336"/>
      <c r="AV116" s="337"/>
      <c r="AW116" s="339"/>
      <c r="AX116" s="22"/>
      <c r="AY116" s="22"/>
      <c r="AZ116" s="22"/>
      <c r="BA116" s="22"/>
      <c r="BB116" s="343"/>
      <c r="BC116" s="343"/>
      <c r="BD116" s="343"/>
      <c r="BE116" s="38"/>
      <c r="BF116" s="39"/>
      <c r="BG116" s="64"/>
      <c r="BI116" s="17"/>
      <c r="BJ116" s="17"/>
      <c r="BK116" s="17"/>
      <c r="BL116" s="17"/>
      <c r="BM116" s="448"/>
      <c r="BN116" s="448"/>
      <c r="BO116" s="343"/>
      <c r="BP116" s="22"/>
      <c r="BQ116" s="22"/>
      <c r="BR116" s="22"/>
      <c r="BS116" s="22"/>
    </row>
    <row r="117" spans="1:71" ht="9" customHeight="1" thickTop="1">
      <c r="A117" s="43"/>
      <c r="B117" s="60"/>
      <c r="C117" s="17"/>
      <c r="D117" s="17"/>
      <c r="E117" s="29"/>
      <c r="F117" s="29"/>
      <c r="G117" s="29"/>
      <c r="H117" s="22"/>
      <c r="I117" s="22"/>
      <c r="J117" s="22"/>
      <c r="K117" s="22"/>
      <c r="L117" s="29"/>
      <c r="M117" s="29"/>
      <c r="N117" s="29"/>
      <c r="O117" s="22"/>
      <c r="P117" s="22"/>
      <c r="Q117" s="22"/>
      <c r="R117" s="22"/>
      <c r="S117" s="29"/>
      <c r="T117" s="29"/>
      <c r="U117" s="29"/>
      <c r="V117" s="17"/>
      <c r="W117" s="17"/>
      <c r="X117" s="17"/>
      <c r="Y117" s="17"/>
      <c r="Z117" s="29"/>
      <c r="AA117" s="29"/>
      <c r="AB117" s="29"/>
      <c r="AC117" s="22"/>
      <c r="AD117" s="22"/>
      <c r="AE117" s="22"/>
      <c r="AF117" s="22"/>
      <c r="AG117" s="29"/>
      <c r="AH117" s="29"/>
      <c r="AI117" s="29"/>
      <c r="AJ117" s="22"/>
      <c r="AK117" s="22"/>
      <c r="AL117" s="22"/>
      <c r="AM117" s="22"/>
      <c r="AN117" s="29"/>
      <c r="AO117" s="29"/>
      <c r="AP117" s="29"/>
      <c r="AQ117" s="22"/>
      <c r="AR117" s="22"/>
      <c r="AS117" s="22"/>
      <c r="AT117" s="22"/>
      <c r="AU117" s="29"/>
      <c r="AV117" s="29"/>
      <c r="AW117" s="29"/>
      <c r="AX117" s="22"/>
      <c r="AY117" s="22"/>
      <c r="AZ117" s="22"/>
      <c r="BA117" s="22"/>
      <c r="BB117" s="29"/>
      <c r="BC117" s="29"/>
      <c r="BD117" s="29"/>
      <c r="BE117" s="38"/>
      <c r="BF117" s="39"/>
      <c r="BG117" s="64"/>
      <c r="BI117" s="17"/>
      <c r="BJ117" s="17"/>
      <c r="BK117" s="17"/>
      <c r="BL117" s="17"/>
      <c r="BM117" s="153"/>
      <c r="BN117" s="153"/>
      <c r="BO117" s="153"/>
      <c r="BP117" s="22"/>
      <c r="BQ117" s="22"/>
      <c r="BR117" s="22"/>
      <c r="BS117" s="22"/>
    </row>
    <row r="118" spans="1:71" ht="9" customHeight="1">
      <c r="A118" s="43"/>
      <c r="B118" s="60"/>
      <c r="C118" s="17"/>
      <c r="D118" s="17"/>
      <c r="E118" s="344" t="s">
        <v>228</v>
      </c>
      <c r="F118" s="333"/>
      <c r="G118" s="333"/>
      <c r="H118" s="22"/>
      <c r="I118" s="22"/>
      <c r="J118" s="22"/>
      <c r="K118" s="22"/>
      <c r="L118" s="344" t="s">
        <v>228</v>
      </c>
      <c r="M118" s="333"/>
      <c r="N118" s="333"/>
      <c r="O118" s="22"/>
      <c r="P118" s="22"/>
      <c r="Q118" s="22"/>
      <c r="R118" s="22"/>
      <c r="S118" s="344"/>
      <c r="T118" s="333"/>
      <c r="U118" s="333"/>
      <c r="V118" s="22"/>
      <c r="W118" s="22"/>
      <c r="X118" s="22"/>
      <c r="Y118" s="22"/>
      <c r="Z118" s="344"/>
      <c r="AA118" s="333"/>
      <c r="AB118" s="333"/>
      <c r="AC118" s="22"/>
      <c r="AD118" s="22"/>
      <c r="AE118" s="22"/>
      <c r="AF118" s="22"/>
      <c r="AG118" s="344" t="s">
        <v>251</v>
      </c>
      <c r="AH118" s="333"/>
      <c r="AI118" s="333"/>
      <c r="AJ118" s="22"/>
      <c r="AK118" s="22"/>
      <c r="AL118" s="22"/>
      <c r="AM118" s="22"/>
      <c r="AN118" s="344"/>
      <c r="AO118" s="333"/>
      <c r="AP118" s="333"/>
      <c r="AQ118" s="22"/>
      <c r="AR118" s="22"/>
      <c r="AS118" s="22"/>
      <c r="AT118" s="22"/>
      <c r="AU118" s="344"/>
      <c r="AV118" s="333"/>
      <c r="AW118" s="333"/>
      <c r="AX118" s="22"/>
      <c r="AY118" s="22"/>
      <c r="AZ118" s="22"/>
      <c r="BA118" s="22"/>
      <c r="BB118" s="344"/>
      <c r="BC118" s="333"/>
      <c r="BD118" s="333"/>
      <c r="BE118" s="38"/>
      <c r="BF118" s="39"/>
      <c r="BG118" s="64"/>
      <c r="BI118" s="17"/>
      <c r="BJ118" s="17"/>
      <c r="BK118" s="17"/>
      <c r="BL118" s="17"/>
      <c r="BM118" s="344"/>
      <c r="BN118" s="333"/>
      <c r="BO118" s="333"/>
      <c r="BP118" s="22"/>
      <c r="BQ118" s="22"/>
      <c r="BR118" s="22"/>
      <c r="BS118" s="22"/>
    </row>
    <row r="119" spans="1:71" ht="9" customHeight="1" thickBot="1">
      <c r="A119" s="43"/>
      <c r="B119" s="60"/>
      <c r="C119" s="17"/>
      <c r="D119" s="17"/>
      <c r="E119" s="344"/>
      <c r="F119" s="333"/>
      <c r="G119" s="333"/>
      <c r="H119" s="28"/>
      <c r="I119" s="28"/>
      <c r="J119" s="28"/>
      <c r="K119" s="28"/>
      <c r="L119" s="344"/>
      <c r="M119" s="333"/>
      <c r="N119" s="333"/>
      <c r="O119" s="28"/>
      <c r="P119" s="28"/>
      <c r="Q119" s="28"/>
      <c r="R119" s="28"/>
      <c r="S119" s="344"/>
      <c r="T119" s="333"/>
      <c r="U119" s="333"/>
      <c r="V119" s="28"/>
      <c r="W119" s="28"/>
      <c r="X119" s="28"/>
      <c r="Y119" s="28"/>
      <c r="Z119" s="344"/>
      <c r="AA119" s="333"/>
      <c r="AB119" s="333"/>
      <c r="AC119" s="28"/>
      <c r="AD119" s="28"/>
      <c r="AE119" s="28"/>
      <c r="AF119" s="28"/>
      <c r="AG119" s="344"/>
      <c r="AH119" s="333"/>
      <c r="AI119" s="333"/>
      <c r="AJ119" s="28"/>
      <c r="AK119" s="28"/>
      <c r="AL119" s="28"/>
      <c r="AM119" s="28"/>
      <c r="AN119" s="344"/>
      <c r="AO119" s="333"/>
      <c r="AP119" s="333"/>
      <c r="AQ119" s="28"/>
      <c r="AR119" s="28"/>
      <c r="AS119" s="28"/>
      <c r="AT119" s="28"/>
      <c r="AU119" s="344"/>
      <c r="AV119" s="333"/>
      <c r="AW119" s="333"/>
      <c r="AX119" s="28"/>
      <c r="AY119" s="28"/>
      <c r="AZ119" s="28"/>
      <c r="BA119" s="28"/>
      <c r="BB119" s="344"/>
      <c r="BC119" s="333"/>
      <c r="BD119" s="333"/>
      <c r="BE119" s="38"/>
      <c r="BF119" s="39"/>
      <c r="BG119" s="64"/>
      <c r="BI119" s="17"/>
      <c r="BJ119" s="17"/>
      <c r="BK119" s="17"/>
      <c r="BL119" s="17"/>
      <c r="BM119" s="344"/>
      <c r="BN119" s="333"/>
      <c r="BO119" s="333"/>
      <c r="BP119" s="28"/>
      <c r="BQ119" s="28"/>
      <c r="BR119" s="28"/>
      <c r="BS119" s="28"/>
    </row>
    <row r="120" spans="1:71" ht="9" customHeight="1" thickTop="1">
      <c r="A120" s="43"/>
      <c r="B120" s="60"/>
      <c r="C120" s="17"/>
      <c r="D120" s="17"/>
      <c r="E120" s="346" t="str">
        <f>科目チェック!$L$29</f>
        <v>物理学Ⅰ</v>
      </c>
      <c r="F120" s="347"/>
      <c r="G120" s="350" t="str">
        <f>IFERROR(VLOOKUP(E120,科目チェック!$L$27:$O$37,4,FALSE)&amp;"","")</f>
        <v/>
      </c>
      <c r="H120" s="22"/>
      <c r="I120" s="22"/>
      <c r="J120" s="22"/>
      <c r="K120" s="22"/>
      <c r="L120" s="346" t="str">
        <f>科目チェック!$L$30</f>
        <v>物理学Ⅱ</v>
      </c>
      <c r="M120" s="347"/>
      <c r="N120" s="350" t="str">
        <f>IFERROR(VLOOKUP(L120,科目チェック!$L$27:$O$37,4,FALSE)&amp;"","")</f>
        <v/>
      </c>
      <c r="O120" s="22"/>
      <c r="P120" s="22"/>
      <c r="Q120" s="22"/>
      <c r="R120" s="22"/>
      <c r="S120" s="343"/>
      <c r="T120" s="343"/>
      <c r="U120" s="343"/>
      <c r="V120" s="17"/>
      <c r="W120" s="17"/>
      <c r="X120" s="17"/>
      <c r="Y120" s="17"/>
      <c r="Z120" s="343"/>
      <c r="AA120" s="343"/>
      <c r="AB120" s="343"/>
      <c r="AC120" s="22"/>
      <c r="AD120" s="22"/>
      <c r="AE120" s="22"/>
      <c r="AF120" s="22"/>
      <c r="AG120" s="334" t="str">
        <f>科目チェック!$L$75</f>
        <v>熱機関工学</v>
      </c>
      <c r="AH120" s="335"/>
      <c r="AI120" s="338" t="str">
        <f>IFERROR(VLOOKUP(AG120,科目チェック!$L$46:$Q$96,4,FALSE)&amp;"","")</f>
        <v/>
      </c>
      <c r="AJ120" s="22"/>
      <c r="AK120" s="22"/>
      <c r="AL120" s="22"/>
      <c r="AM120" s="22"/>
      <c r="AN120" s="343"/>
      <c r="AO120" s="343"/>
      <c r="AP120" s="343"/>
      <c r="AQ120" s="22"/>
      <c r="AR120" s="22"/>
      <c r="AS120" s="22"/>
      <c r="AT120" s="22"/>
      <c r="AU120" s="343"/>
      <c r="AV120" s="343"/>
      <c r="AW120" s="343"/>
      <c r="AX120" s="22"/>
      <c r="AY120" s="22"/>
      <c r="AZ120" s="22"/>
      <c r="BA120" s="22"/>
      <c r="BB120" s="343"/>
      <c r="BC120" s="343"/>
      <c r="BD120" s="343"/>
      <c r="BE120" s="38"/>
      <c r="BF120" s="39"/>
      <c r="BG120" s="64"/>
      <c r="BI120" s="17"/>
      <c r="BJ120" s="17"/>
      <c r="BK120" s="17"/>
      <c r="BL120" s="17"/>
      <c r="BM120" s="343"/>
      <c r="BN120" s="343"/>
      <c r="BO120" s="343"/>
      <c r="BP120" s="22"/>
      <c r="BQ120" s="22"/>
      <c r="BR120" s="22"/>
      <c r="BS120" s="22"/>
    </row>
    <row r="121" spans="1:71" ht="9" customHeight="1" thickBot="1">
      <c r="A121" s="43"/>
      <c r="B121" s="60"/>
      <c r="C121" s="17"/>
      <c r="D121" s="17"/>
      <c r="E121" s="348"/>
      <c r="F121" s="349"/>
      <c r="G121" s="351"/>
      <c r="H121" s="22"/>
      <c r="I121" s="22"/>
      <c r="J121" s="22"/>
      <c r="K121" s="22"/>
      <c r="L121" s="348"/>
      <c r="M121" s="349"/>
      <c r="N121" s="351"/>
      <c r="O121" s="22"/>
      <c r="P121" s="22"/>
      <c r="Q121" s="22"/>
      <c r="R121" s="22"/>
      <c r="S121" s="343"/>
      <c r="T121" s="343"/>
      <c r="U121" s="343"/>
      <c r="V121" s="17"/>
      <c r="W121" s="17"/>
      <c r="X121" s="17"/>
      <c r="Y121" s="17"/>
      <c r="Z121" s="343"/>
      <c r="AA121" s="343"/>
      <c r="AB121" s="343"/>
      <c r="AC121" s="22"/>
      <c r="AD121" s="22"/>
      <c r="AE121" s="22"/>
      <c r="AF121" s="22"/>
      <c r="AG121" s="336"/>
      <c r="AH121" s="337"/>
      <c r="AI121" s="339"/>
      <c r="AJ121" s="22"/>
      <c r="AK121" s="22"/>
      <c r="AL121" s="22"/>
      <c r="AM121" s="22"/>
      <c r="AN121" s="343"/>
      <c r="AO121" s="343"/>
      <c r="AP121" s="343"/>
      <c r="AQ121" s="22"/>
      <c r="AR121" s="22"/>
      <c r="AS121" s="22"/>
      <c r="AT121" s="22"/>
      <c r="AU121" s="343"/>
      <c r="AV121" s="343"/>
      <c r="AW121" s="343"/>
      <c r="AX121" s="22"/>
      <c r="AY121" s="22"/>
      <c r="AZ121" s="22"/>
      <c r="BA121" s="22"/>
      <c r="BB121" s="343"/>
      <c r="BC121" s="343"/>
      <c r="BD121" s="343"/>
      <c r="BE121" s="38"/>
      <c r="BF121" s="39"/>
      <c r="BG121" s="64"/>
      <c r="BI121" s="17"/>
      <c r="BJ121" s="17"/>
      <c r="BK121" s="17"/>
      <c r="BL121" s="17"/>
      <c r="BM121" s="343"/>
      <c r="BN121" s="343"/>
      <c r="BO121" s="343"/>
      <c r="BP121" s="22"/>
      <c r="BQ121" s="22"/>
      <c r="BR121" s="22"/>
      <c r="BS121" s="22"/>
    </row>
    <row r="122" spans="1:71" ht="9" customHeight="1" thickTop="1">
      <c r="A122" s="43"/>
      <c r="B122" s="60"/>
      <c r="C122" s="17"/>
      <c r="D122" s="17"/>
      <c r="E122" s="344"/>
      <c r="F122" s="333"/>
      <c r="G122" s="333"/>
      <c r="H122" s="22"/>
      <c r="I122" s="22"/>
      <c r="J122" s="22"/>
      <c r="K122" s="22"/>
      <c r="L122" s="344" t="s">
        <v>228</v>
      </c>
      <c r="M122" s="333"/>
      <c r="N122" s="333"/>
      <c r="O122" s="22"/>
      <c r="P122" s="22"/>
      <c r="Q122" s="22"/>
      <c r="R122" s="22"/>
      <c r="S122" s="344" t="s">
        <v>228</v>
      </c>
      <c r="T122" s="333"/>
      <c r="U122" s="333"/>
      <c r="V122" s="22"/>
      <c r="W122" s="22"/>
      <c r="X122" s="22"/>
      <c r="Y122" s="22"/>
      <c r="Z122" s="344" t="s">
        <v>228</v>
      </c>
      <c r="AA122" s="333"/>
      <c r="AB122" s="333"/>
      <c r="AC122" s="22"/>
      <c r="AD122" s="22"/>
      <c r="AE122" s="22"/>
      <c r="AF122" s="22"/>
      <c r="AG122" s="344" t="s">
        <v>228</v>
      </c>
      <c r="AH122" s="333"/>
      <c r="AI122" s="333"/>
      <c r="AJ122" s="22"/>
      <c r="AK122" s="22"/>
      <c r="AL122" s="22"/>
      <c r="AM122" s="22"/>
      <c r="AN122" s="344" t="s">
        <v>228</v>
      </c>
      <c r="AO122" s="333"/>
      <c r="AP122" s="333"/>
      <c r="AQ122" s="22"/>
      <c r="AR122" s="22"/>
      <c r="AS122" s="22"/>
      <c r="AT122" s="22"/>
      <c r="AU122" s="344" t="s">
        <v>228</v>
      </c>
      <c r="AV122" s="333"/>
      <c r="AW122" s="333"/>
      <c r="AX122" s="22"/>
      <c r="AY122" s="22"/>
      <c r="AZ122" s="22"/>
      <c r="BA122" s="22"/>
      <c r="BB122" s="344"/>
      <c r="BC122" s="333"/>
      <c r="BD122" s="333"/>
      <c r="BE122" s="38"/>
      <c r="BF122" s="39"/>
      <c r="BG122" s="64"/>
      <c r="BI122" s="17"/>
      <c r="BJ122" s="17"/>
      <c r="BK122" s="17"/>
      <c r="BL122" s="17"/>
      <c r="BM122" s="344"/>
      <c r="BN122" s="333"/>
      <c r="BO122" s="333"/>
      <c r="BP122" s="22"/>
      <c r="BQ122" s="22"/>
      <c r="BR122" s="22"/>
      <c r="BS122" s="22"/>
    </row>
    <row r="123" spans="1:71" ht="9" customHeight="1" thickBot="1">
      <c r="A123" s="43"/>
      <c r="B123" s="60"/>
      <c r="C123" s="17"/>
      <c r="D123" s="17"/>
      <c r="E123" s="344"/>
      <c r="F123" s="333"/>
      <c r="G123" s="333"/>
      <c r="H123" s="28"/>
      <c r="I123" s="28"/>
      <c r="J123" s="28"/>
      <c r="K123" s="28"/>
      <c r="L123" s="344"/>
      <c r="M123" s="333"/>
      <c r="N123" s="333"/>
      <c r="O123" s="28"/>
      <c r="P123" s="28"/>
      <c r="Q123" s="28"/>
      <c r="R123" s="28"/>
      <c r="S123" s="344"/>
      <c r="T123" s="333"/>
      <c r="U123" s="333"/>
      <c r="V123" s="28"/>
      <c r="W123" s="28"/>
      <c r="X123" s="28"/>
      <c r="Y123" s="28"/>
      <c r="Z123" s="344"/>
      <c r="AA123" s="333"/>
      <c r="AB123" s="333"/>
      <c r="AC123" s="28"/>
      <c r="AD123" s="28"/>
      <c r="AE123" s="28"/>
      <c r="AF123" s="28"/>
      <c r="AG123" s="344"/>
      <c r="AH123" s="333"/>
      <c r="AI123" s="333"/>
      <c r="AJ123" s="28"/>
      <c r="AK123" s="28"/>
      <c r="AL123" s="28"/>
      <c r="AM123" s="28"/>
      <c r="AN123" s="344"/>
      <c r="AO123" s="333"/>
      <c r="AP123" s="333"/>
      <c r="AQ123" s="28"/>
      <c r="AR123" s="28"/>
      <c r="AS123" s="28"/>
      <c r="AT123" s="28"/>
      <c r="AU123" s="344"/>
      <c r="AV123" s="333"/>
      <c r="AW123" s="333"/>
      <c r="AX123" s="28"/>
      <c r="AY123" s="28"/>
      <c r="AZ123" s="28"/>
      <c r="BA123" s="28"/>
      <c r="BB123" s="344"/>
      <c r="BC123" s="333"/>
      <c r="BD123" s="333"/>
      <c r="BE123" s="38"/>
      <c r="BF123" s="39"/>
      <c r="BG123" s="64"/>
      <c r="BI123" s="17"/>
      <c r="BJ123" s="17"/>
      <c r="BK123" s="17"/>
      <c r="BL123" s="17"/>
      <c r="BM123" s="344"/>
      <c r="BN123" s="333"/>
      <c r="BO123" s="333"/>
      <c r="BP123" s="28"/>
      <c r="BQ123" s="28"/>
      <c r="BR123" s="28"/>
      <c r="BS123" s="28"/>
    </row>
    <row r="124" spans="1:71" ht="9" customHeight="1" thickTop="1">
      <c r="A124" s="43"/>
      <c r="B124" s="60"/>
      <c r="C124" s="17"/>
      <c r="D124" s="17"/>
      <c r="E124" s="343"/>
      <c r="F124" s="343"/>
      <c r="G124" s="343"/>
      <c r="H124" s="22"/>
      <c r="I124" s="22"/>
      <c r="J124" s="22"/>
      <c r="K124" s="22"/>
      <c r="L124" s="346" t="str">
        <f>科目チェック!$L$48</f>
        <v>工業力学</v>
      </c>
      <c r="M124" s="347"/>
      <c r="N124" s="350" t="str">
        <f>IFERROR(VLOOKUP(L124,科目チェック!$L$46:$Q$96,4,FALSE)&amp;"","")</f>
        <v/>
      </c>
      <c r="O124" s="22"/>
      <c r="P124" s="22"/>
      <c r="Q124" s="22"/>
      <c r="R124" s="22"/>
      <c r="S124" s="346" t="str">
        <f>科目チェック!$L$51</f>
        <v>材料力学Ⅰ</v>
      </c>
      <c r="T124" s="347"/>
      <c r="U124" s="350" t="str">
        <f>IFERROR(VLOOKUP(S124,科目チェック!$L$46:$Q$96,4,FALSE)&amp;"","")</f>
        <v/>
      </c>
      <c r="V124" s="17"/>
      <c r="W124" s="17"/>
      <c r="X124" s="17"/>
      <c r="Y124" s="17"/>
      <c r="Z124" s="346" t="str">
        <f>科目チェック!$L$52</f>
        <v>材料力学Ⅱ</v>
      </c>
      <c r="AA124" s="347"/>
      <c r="AB124" s="350" t="str">
        <f>IFERROR(VLOOKUP(Z124,科目チェック!$L$46:$Q$96,4,FALSE)&amp;"","")</f>
        <v/>
      </c>
      <c r="AC124" s="22"/>
      <c r="AD124" s="22"/>
      <c r="AE124" s="22"/>
      <c r="AF124" s="22"/>
      <c r="AG124" s="346" t="str">
        <f>科目チェック!$L$68</f>
        <v>機器設計基礎学</v>
      </c>
      <c r="AH124" s="347"/>
      <c r="AI124" s="350" t="str">
        <f>IFERROR(VLOOKUP(AG124,科目チェック!$L$46:$Q$96,4,FALSE)&amp;"","")</f>
        <v/>
      </c>
      <c r="AJ124" s="22"/>
      <c r="AK124" s="22"/>
      <c r="AL124" s="22"/>
      <c r="AM124" s="22"/>
      <c r="AN124" s="334" t="str">
        <f>科目チェック!$L$82</f>
        <v>機器構造学</v>
      </c>
      <c r="AO124" s="335"/>
      <c r="AP124" s="338" t="str">
        <f>IFERROR(VLOOKUP(AN124,科目チェック!$L$46:$Q$96,4,FALSE)&amp;"","")</f>
        <v/>
      </c>
      <c r="AQ124" s="22"/>
      <c r="AR124" s="22"/>
      <c r="AS124" s="22"/>
      <c r="AT124" s="22"/>
      <c r="AU124" s="334" t="str">
        <f>科目チェック!$L$69</f>
        <v>弾性力学</v>
      </c>
      <c r="AV124" s="335"/>
      <c r="AW124" s="338" t="str">
        <f>IFERROR(VLOOKUP(AU124,科目チェック!$L$46:$Q$96,4,FALSE)&amp;"","")</f>
        <v/>
      </c>
      <c r="AX124" s="22"/>
      <c r="AY124" s="22"/>
      <c r="AZ124" s="22"/>
      <c r="BA124" s="22"/>
      <c r="BB124" s="343"/>
      <c r="BC124" s="343"/>
      <c r="BD124" s="343"/>
      <c r="BE124" s="38"/>
      <c r="BF124" s="39"/>
      <c r="BG124" s="64"/>
      <c r="BI124" s="17"/>
      <c r="BJ124" s="17"/>
      <c r="BK124" s="17"/>
      <c r="BL124" s="17"/>
      <c r="BM124" s="343"/>
      <c r="BN124" s="343"/>
      <c r="BO124" s="343"/>
      <c r="BP124" s="22"/>
      <c r="BQ124" s="22"/>
      <c r="BR124" s="22"/>
      <c r="BS124" s="22"/>
    </row>
    <row r="125" spans="1:71" ht="9" customHeight="1" thickBot="1">
      <c r="A125" s="43"/>
      <c r="B125" s="60"/>
      <c r="C125" s="17"/>
      <c r="D125" s="17"/>
      <c r="E125" s="343"/>
      <c r="F125" s="343"/>
      <c r="G125" s="343"/>
      <c r="H125" s="22"/>
      <c r="I125" s="22"/>
      <c r="J125" s="22"/>
      <c r="K125" s="22"/>
      <c r="L125" s="348"/>
      <c r="M125" s="349"/>
      <c r="N125" s="351"/>
      <c r="O125" s="22"/>
      <c r="P125" s="22"/>
      <c r="Q125" s="22"/>
      <c r="R125" s="22"/>
      <c r="S125" s="348"/>
      <c r="T125" s="349"/>
      <c r="U125" s="351"/>
      <c r="V125" s="17"/>
      <c r="W125" s="17"/>
      <c r="X125" s="17"/>
      <c r="Y125" s="17"/>
      <c r="Z125" s="348"/>
      <c r="AA125" s="349"/>
      <c r="AB125" s="351"/>
      <c r="AC125" s="22"/>
      <c r="AD125" s="22"/>
      <c r="AE125" s="22"/>
      <c r="AF125" s="22"/>
      <c r="AG125" s="348"/>
      <c r="AH125" s="349"/>
      <c r="AI125" s="351"/>
      <c r="AJ125" s="22"/>
      <c r="AK125" s="22"/>
      <c r="AL125" s="22"/>
      <c r="AM125" s="22"/>
      <c r="AN125" s="336"/>
      <c r="AO125" s="337"/>
      <c r="AP125" s="339"/>
      <c r="AQ125" s="22"/>
      <c r="AR125" s="22"/>
      <c r="AS125" s="22"/>
      <c r="AT125" s="22"/>
      <c r="AU125" s="336"/>
      <c r="AV125" s="337"/>
      <c r="AW125" s="339"/>
      <c r="AX125" s="22"/>
      <c r="AY125" s="22"/>
      <c r="AZ125" s="22"/>
      <c r="BA125" s="22"/>
      <c r="BB125" s="343"/>
      <c r="BC125" s="343"/>
      <c r="BD125" s="343"/>
      <c r="BE125" s="38"/>
      <c r="BF125" s="39"/>
      <c r="BG125" s="64"/>
      <c r="BI125" s="17"/>
      <c r="BJ125" s="17"/>
      <c r="BK125" s="17"/>
      <c r="BL125" s="17"/>
      <c r="BM125" s="343"/>
      <c r="BN125" s="343"/>
      <c r="BO125" s="343"/>
      <c r="BP125" s="22"/>
      <c r="BQ125" s="22"/>
      <c r="BR125" s="22"/>
      <c r="BS125" s="22"/>
    </row>
    <row r="126" spans="1:71" ht="9" customHeight="1" thickTop="1">
      <c r="A126" s="43"/>
      <c r="B126" s="60"/>
      <c r="C126" s="17"/>
      <c r="D126" s="17"/>
      <c r="E126" s="37"/>
      <c r="F126" s="37"/>
      <c r="G126" s="37"/>
      <c r="H126" s="22"/>
      <c r="I126" s="22"/>
      <c r="J126" s="22"/>
      <c r="K126" s="22"/>
      <c r="L126" s="37"/>
      <c r="M126" s="37"/>
      <c r="N126" s="37"/>
      <c r="O126" s="22"/>
      <c r="P126" s="22"/>
      <c r="Q126" s="22"/>
      <c r="R126" s="22"/>
      <c r="S126" s="37"/>
      <c r="T126" s="37"/>
      <c r="U126" s="37"/>
      <c r="V126" s="17"/>
      <c r="W126" s="17"/>
      <c r="X126" s="17"/>
      <c r="Y126" s="17"/>
      <c r="Z126" s="37"/>
      <c r="AA126" s="37"/>
      <c r="AB126" s="37"/>
      <c r="AC126" s="22"/>
      <c r="AD126" s="22"/>
      <c r="AE126" s="22"/>
      <c r="AF126" s="22"/>
      <c r="AG126" s="37"/>
      <c r="AH126" s="37"/>
      <c r="AI126" s="37"/>
      <c r="AJ126" s="22"/>
      <c r="AK126" s="22"/>
      <c r="AL126" s="22"/>
      <c r="AM126" s="22"/>
      <c r="AN126" s="37"/>
      <c r="AO126" s="37"/>
      <c r="AP126" s="37"/>
      <c r="AQ126" s="22"/>
      <c r="AR126" s="22"/>
      <c r="AS126" s="22"/>
      <c r="AT126" s="22"/>
      <c r="AU126" s="37"/>
      <c r="AV126" s="37"/>
      <c r="AW126" s="37"/>
      <c r="AX126" s="22"/>
      <c r="AY126" s="22"/>
      <c r="AZ126" s="22"/>
      <c r="BA126" s="22"/>
      <c r="BB126" s="37"/>
      <c r="BC126" s="37"/>
      <c r="BD126" s="37"/>
      <c r="BE126" s="38"/>
      <c r="BF126" s="39"/>
      <c r="BG126" s="64"/>
      <c r="BI126" s="17"/>
      <c r="BJ126" s="17"/>
      <c r="BK126" s="17"/>
      <c r="BL126" s="17"/>
      <c r="BM126" s="153"/>
      <c r="BN126" s="153"/>
      <c r="BO126" s="153"/>
      <c r="BP126" s="22"/>
      <c r="BQ126" s="22"/>
      <c r="BR126" s="22"/>
      <c r="BS126" s="22"/>
    </row>
    <row r="127" spans="1:71" ht="9" customHeight="1">
      <c r="A127" s="43"/>
      <c r="B127" s="60"/>
      <c r="C127" s="17"/>
      <c r="D127" s="17"/>
      <c r="E127" s="344"/>
      <c r="F127" s="333"/>
      <c r="G127" s="333"/>
      <c r="H127" s="22"/>
      <c r="I127" s="22"/>
      <c r="J127" s="22"/>
      <c r="K127" s="22"/>
      <c r="L127" s="344" t="s">
        <v>213</v>
      </c>
      <c r="M127" s="333">
        <v>4</v>
      </c>
      <c r="N127" s="333"/>
      <c r="O127" s="22"/>
      <c r="P127" s="22"/>
      <c r="Q127" s="22"/>
      <c r="R127" s="22"/>
      <c r="S127" s="344" t="s">
        <v>228</v>
      </c>
      <c r="T127" s="333"/>
      <c r="U127" s="333"/>
      <c r="V127" s="22"/>
      <c r="W127" s="22"/>
      <c r="X127" s="22"/>
      <c r="Y127" s="22"/>
      <c r="Z127" s="344" t="s">
        <v>228</v>
      </c>
      <c r="AA127" s="333"/>
      <c r="AB127" s="333"/>
      <c r="AC127" s="22"/>
      <c r="AD127" s="22"/>
      <c r="AE127" s="22"/>
      <c r="AF127" s="22"/>
      <c r="AG127" s="344" t="s">
        <v>228</v>
      </c>
      <c r="AH127" s="333"/>
      <c r="AI127" s="333"/>
      <c r="AJ127" s="22"/>
      <c r="AK127" s="22"/>
      <c r="AL127" s="22"/>
      <c r="AM127" s="22"/>
      <c r="AN127" s="344" t="s">
        <v>228</v>
      </c>
      <c r="AO127" s="333"/>
      <c r="AP127" s="333"/>
      <c r="AQ127" s="22"/>
      <c r="AR127" s="22"/>
      <c r="AS127" s="22"/>
      <c r="AT127" s="22"/>
      <c r="AU127" s="344"/>
      <c r="AV127" s="333"/>
      <c r="AW127" s="333"/>
      <c r="AX127" s="22"/>
      <c r="AY127" s="22"/>
      <c r="AZ127" s="22"/>
      <c r="BA127" s="22"/>
      <c r="BB127" s="344"/>
      <c r="BC127" s="333"/>
      <c r="BD127" s="333"/>
      <c r="BE127" s="38"/>
      <c r="BF127" s="39"/>
      <c r="BG127" s="64"/>
      <c r="BI127" s="17"/>
      <c r="BJ127" s="17"/>
      <c r="BK127" s="17"/>
      <c r="BL127" s="17"/>
      <c r="BM127" s="344"/>
      <c r="BN127" s="333"/>
      <c r="BO127" s="333"/>
      <c r="BP127" s="22"/>
      <c r="BQ127" s="22"/>
      <c r="BR127" s="22"/>
      <c r="BS127" s="22"/>
    </row>
    <row r="128" spans="1:71" ht="9" customHeight="1" thickBot="1">
      <c r="A128" s="43"/>
      <c r="B128" s="60"/>
      <c r="C128" s="17"/>
      <c r="D128" s="17"/>
      <c r="E128" s="344"/>
      <c r="F128" s="333"/>
      <c r="G128" s="333"/>
      <c r="H128" s="28"/>
      <c r="I128" s="28"/>
      <c r="J128" s="28"/>
      <c r="K128" s="28"/>
      <c r="L128" s="344"/>
      <c r="M128" s="333"/>
      <c r="N128" s="333"/>
      <c r="O128" s="28"/>
      <c r="P128" s="28"/>
      <c r="Q128" s="28"/>
      <c r="R128" s="28"/>
      <c r="S128" s="344"/>
      <c r="T128" s="333"/>
      <c r="U128" s="333"/>
      <c r="V128" s="28"/>
      <c r="W128" s="28"/>
      <c r="X128" s="28"/>
      <c r="Y128" s="28"/>
      <c r="Z128" s="344"/>
      <c r="AA128" s="333"/>
      <c r="AB128" s="333"/>
      <c r="AC128" s="28"/>
      <c r="AD128" s="28"/>
      <c r="AE128" s="28"/>
      <c r="AF128" s="28"/>
      <c r="AG128" s="344"/>
      <c r="AH128" s="333"/>
      <c r="AI128" s="333"/>
      <c r="AJ128" s="28"/>
      <c r="AK128" s="28"/>
      <c r="AL128" s="28"/>
      <c r="AM128" s="28"/>
      <c r="AN128" s="344"/>
      <c r="AO128" s="333"/>
      <c r="AP128" s="333"/>
      <c r="AQ128" s="28"/>
      <c r="AR128" s="28"/>
      <c r="AS128" s="28"/>
      <c r="AT128" s="28"/>
      <c r="AU128" s="344"/>
      <c r="AV128" s="333"/>
      <c r="AW128" s="333"/>
      <c r="AX128" s="28"/>
      <c r="AY128" s="28"/>
      <c r="AZ128" s="28"/>
      <c r="BA128" s="28"/>
      <c r="BB128" s="344"/>
      <c r="BC128" s="333"/>
      <c r="BD128" s="333"/>
      <c r="BE128" s="38"/>
      <c r="BF128" s="39"/>
      <c r="BG128" s="64"/>
      <c r="BI128" s="17"/>
      <c r="BJ128" s="17"/>
      <c r="BK128" s="17"/>
      <c r="BL128" s="17"/>
      <c r="BM128" s="344"/>
      <c r="BN128" s="333"/>
      <c r="BO128" s="333"/>
      <c r="BP128" s="28"/>
      <c r="BQ128" s="28"/>
      <c r="BR128" s="28"/>
      <c r="BS128" s="28"/>
    </row>
    <row r="129" spans="1:71" ht="9" customHeight="1" thickTop="1">
      <c r="A129" s="43"/>
      <c r="B129" s="60"/>
      <c r="C129" s="17"/>
      <c r="D129" s="17"/>
      <c r="E129" s="343"/>
      <c r="F129" s="343"/>
      <c r="G129" s="343"/>
      <c r="H129" s="22"/>
      <c r="I129" s="22"/>
      <c r="J129" s="22"/>
      <c r="K129" s="22"/>
      <c r="L129" s="346" t="str">
        <f>科目チェック!$L$47</f>
        <v>機械製図</v>
      </c>
      <c r="M129" s="347"/>
      <c r="N129" s="350" t="str">
        <f>IFERROR(VLOOKUP(L129,科目チェック!$L$46:$Q$96,4,FALSE)&amp;"","")</f>
        <v/>
      </c>
      <c r="O129" s="22"/>
      <c r="P129" s="22"/>
      <c r="Q129" s="22"/>
      <c r="R129" s="22"/>
      <c r="S129" s="346" t="str">
        <f>科目チェック!$L$53</f>
        <v>材料加工学Ⅰ</v>
      </c>
      <c r="T129" s="347"/>
      <c r="U129" s="350" t="str">
        <f>IFERROR(VLOOKUP(S129,科目チェック!$L$46:$Q$96,4,FALSE)&amp;"","")</f>
        <v/>
      </c>
      <c r="V129" s="17"/>
      <c r="W129" s="17"/>
      <c r="X129" s="17"/>
      <c r="Y129" s="17"/>
      <c r="Z129" s="334" t="str">
        <f>科目チェック!$L$55</f>
        <v>材料加工学Ⅱ</v>
      </c>
      <c r="AA129" s="335"/>
      <c r="AB129" s="338" t="str">
        <f>IFERROR(VLOOKUP(Z129,科目チェック!$L$46:$Q$96,4,FALSE)&amp;"","")</f>
        <v/>
      </c>
      <c r="AC129" s="22"/>
      <c r="AD129" s="22"/>
      <c r="AE129" s="22"/>
      <c r="AF129" s="22"/>
      <c r="AG129" s="334" t="str">
        <f>科目チェック!$L$71</f>
        <v>溶接工学</v>
      </c>
      <c r="AH129" s="335"/>
      <c r="AI129" s="338" t="str">
        <f>IFERROR(VLOOKUP(AG129,科目チェック!$L$46:$Q$96,4,FALSE)&amp;"","")</f>
        <v/>
      </c>
      <c r="AJ129" s="22"/>
      <c r="AK129" s="22"/>
      <c r="AL129" s="22"/>
      <c r="AM129" s="22"/>
      <c r="AN129" s="334" t="str">
        <f>科目チェック!$L$83</f>
        <v>高分子合成論</v>
      </c>
      <c r="AO129" s="335"/>
      <c r="AP129" s="338" t="str">
        <f>IFERROR(VLOOKUP(AN129,科目チェック!$L$46:$Q$96,4,FALSE)&amp;"","")</f>
        <v/>
      </c>
      <c r="AQ129" s="22"/>
      <c r="AR129" s="22"/>
      <c r="AS129" s="22"/>
      <c r="AT129" s="22"/>
      <c r="AU129" s="343"/>
      <c r="AV129" s="343"/>
      <c r="AW129" s="343"/>
      <c r="AX129" s="22"/>
      <c r="AY129" s="22"/>
      <c r="AZ129" s="22"/>
      <c r="BA129" s="22"/>
      <c r="BB129" s="343"/>
      <c r="BC129" s="343"/>
      <c r="BD129" s="343"/>
      <c r="BE129" s="38"/>
      <c r="BF129" s="39"/>
      <c r="BG129" s="64"/>
      <c r="BI129" s="17"/>
      <c r="BJ129" s="17"/>
      <c r="BK129" s="17"/>
      <c r="BL129" s="17"/>
      <c r="BM129" s="343"/>
      <c r="BN129" s="343"/>
      <c r="BO129" s="343"/>
      <c r="BP129" s="22"/>
      <c r="BQ129" s="22"/>
      <c r="BR129" s="22"/>
      <c r="BS129" s="22"/>
    </row>
    <row r="130" spans="1:71" ht="9" customHeight="1" thickBot="1">
      <c r="A130" s="43"/>
      <c r="B130" s="60"/>
      <c r="C130" s="17"/>
      <c r="D130" s="17"/>
      <c r="E130" s="343"/>
      <c r="F130" s="343"/>
      <c r="G130" s="343"/>
      <c r="H130" s="22"/>
      <c r="I130" s="22"/>
      <c r="J130" s="22"/>
      <c r="K130" s="22"/>
      <c r="L130" s="348"/>
      <c r="M130" s="349"/>
      <c r="N130" s="351"/>
      <c r="O130" s="22"/>
      <c r="P130" s="22"/>
      <c r="Q130" s="22"/>
      <c r="R130" s="22"/>
      <c r="S130" s="348"/>
      <c r="T130" s="349"/>
      <c r="U130" s="351"/>
      <c r="V130" s="17"/>
      <c r="W130" s="17"/>
      <c r="X130" s="17"/>
      <c r="Y130" s="17"/>
      <c r="Z130" s="336"/>
      <c r="AA130" s="337"/>
      <c r="AB130" s="339"/>
      <c r="AC130" s="22"/>
      <c r="AD130" s="22"/>
      <c r="AE130" s="22"/>
      <c r="AF130" s="22"/>
      <c r="AG130" s="336"/>
      <c r="AH130" s="337"/>
      <c r="AI130" s="339"/>
      <c r="AJ130" s="22"/>
      <c r="AK130" s="22"/>
      <c r="AL130" s="22"/>
      <c r="AM130" s="22"/>
      <c r="AN130" s="336"/>
      <c r="AO130" s="337"/>
      <c r="AP130" s="339"/>
      <c r="AQ130" s="22"/>
      <c r="AR130" s="22"/>
      <c r="AS130" s="22"/>
      <c r="AT130" s="22"/>
      <c r="AU130" s="343"/>
      <c r="AV130" s="343"/>
      <c r="AW130" s="343"/>
      <c r="AX130" s="22"/>
      <c r="AY130" s="22"/>
      <c r="AZ130" s="22"/>
      <c r="BA130" s="22"/>
      <c r="BB130" s="343"/>
      <c r="BC130" s="343"/>
      <c r="BD130" s="343"/>
      <c r="BE130" s="38"/>
      <c r="BF130" s="39"/>
      <c r="BG130" s="64"/>
      <c r="BI130" s="17"/>
      <c r="BJ130" s="17"/>
      <c r="BK130" s="17"/>
      <c r="BL130" s="17"/>
      <c r="BM130" s="343"/>
      <c r="BN130" s="343"/>
      <c r="BO130" s="343"/>
      <c r="BP130" s="22"/>
      <c r="BQ130" s="22"/>
      <c r="BR130" s="22"/>
      <c r="BS130" s="22"/>
    </row>
    <row r="131" spans="1:71" ht="9" customHeight="1" thickTop="1">
      <c r="A131" s="43"/>
      <c r="B131" s="60"/>
      <c r="C131" s="17"/>
      <c r="D131" s="17"/>
      <c r="E131" s="344"/>
      <c r="F131" s="333"/>
      <c r="G131" s="333"/>
      <c r="H131" s="22"/>
      <c r="I131" s="22"/>
      <c r="J131" s="22"/>
      <c r="K131" s="22"/>
      <c r="L131" s="344"/>
      <c r="M131" s="333"/>
      <c r="N131" s="333"/>
      <c r="O131" s="22"/>
      <c r="P131" s="22"/>
      <c r="Q131" s="22"/>
      <c r="R131" s="22"/>
      <c r="S131" s="344" t="s">
        <v>228</v>
      </c>
      <c r="T131" s="333"/>
      <c r="U131" s="333"/>
      <c r="V131" s="22"/>
      <c r="W131" s="22"/>
      <c r="X131" s="22"/>
      <c r="Y131" s="22"/>
      <c r="Z131" s="344" t="s">
        <v>228</v>
      </c>
      <c r="AA131" s="333"/>
      <c r="AB131" s="333"/>
      <c r="AC131" s="22"/>
      <c r="AD131" s="22"/>
      <c r="AE131" s="22"/>
      <c r="AF131" s="22"/>
      <c r="AG131" s="344"/>
      <c r="AH131" s="333"/>
      <c r="AI131" s="333"/>
      <c r="AJ131" s="22"/>
      <c r="AK131" s="22"/>
      <c r="AL131" s="22"/>
      <c r="AM131" s="22"/>
      <c r="AN131" s="344" t="s">
        <v>228</v>
      </c>
      <c r="AO131" s="333"/>
      <c r="AP131" s="333"/>
      <c r="AQ131" s="22"/>
      <c r="AR131" s="22"/>
      <c r="AS131" s="22"/>
      <c r="AT131" s="22"/>
      <c r="AU131" s="344"/>
      <c r="AV131" s="333"/>
      <c r="AW131" s="333"/>
      <c r="AX131" s="22"/>
      <c r="AY131" s="22"/>
      <c r="AZ131" s="22"/>
      <c r="BA131" s="22"/>
      <c r="BB131" s="344"/>
      <c r="BC131" s="333"/>
      <c r="BD131" s="333"/>
      <c r="BE131" s="38"/>
      <c r="BF131" s="39"/>
      <c r="BG131" s="64"/>
      <c r="BI131" s="17"/>
      <c r="BJ131" s="17"/>
      <c r="BK131" s="17"/>
      <c r="BL131" s="17"/>
      <c r="BM131" s="344"/>
      <c r="BN131" s="333"/>
      <c r="BO131" s="333"/>
      <c r="BP131" s="22"/>
      <c r="BQ131" s="22"/>
      <c r="BR131" s="22"/>
      <c r="BS131" s="22"/>
    </row>
    <row r="132" spans="1:71" ht="9" customHeight="1" thickBot="1">
      <c r="A132" s="43"/>
      <c r="B132" s="60"/>
      <c r="C132" s="17"/>
      <c r="D132" s="17"/>
      <c r="E132" s="344"/>
      <c r="F132" s="333"/>
      <c r="G132" s="333"/>
      <c r="H132" s="28"/>
      <c r="I132" s="28"/>
      <c r="J132" s="28"/>
      <c r="K132" s="28"/>
      <c r="L132" s="344"/>
      <c r="M132" s="333"/>
      <c r="N132" s="333"/>
      <c r="O132" s="28"/>
      <c r="P132" s="28"/>
      <c r="Q132" s="28"/>
      <c r="R132" s="28"/>
      <c r="S132" s="344"/>
      <c r="T132" s="333"/>
      <c r="U132" s="333"/>
      <c r="V132" s="28"/>
      <c r="W132" s="28"/>
      <c r="X132" s="28"/>
      <c r="Y132" s="28"/>
      <c r="Z132" s="344"/>
      <c r="AA132" s="333"/>
      <c r="AB132" s="333"/>
      <c r="AC132" s="28"/>
      <c r="AD132" s="28"/>
      <c r="AE132" s="28"/>
      <c r="AF132" s="28"/>
      <c r="AG132" s="344"/>
      <c r="AH132" s="333"/>
      <c r="AI132" s="333"/>
      <c r="AJ132" s="28"/>
      <c r="AK132" s="28"/>
      <c r="AL132" s="28"/>
      <c r="AM132" s="28"/>
      <c r="AN132" s="344"/>
      <c r="AO132" s="333"/>
      <c r="AP132" s="333"/>
      <c r="AQ132" s="28"/>
      <c r="AR132" s="28"/>
      <c r="AS132" s="28"/>
      <c r="AT132" s="28"/>
      <c r="AU132" s="344"/>
      <c r="AV132" s="333"/>
      <c r="AW132" s="333"/>
      <c r="AX132" s="28"/>
      <c r="AY132" s="28"/>
      <c r="AZ132" s="28"/>
      <c r="BA132" s="28"/>
      <c r="BB132" s="344"/>
      <c r="BC132" s="333"/>
      <c r="BD132" s="333"/>
      <c r="BE132" s="38"/>
      <c r="BF132" s="39"/>
      <c r="BG132" s="64"/>
      <c r="BI132" s="17"/>
      <c r="BJ132" s="17"/>
      <c r="BK132" s="17"/>
      <c r="BL132" s="17"/>
      <c r="BM132" s="344"/>
      <c r="BN132" s="333"/>
      <c r="BO132" s="333"/>
      <c r="BP132" s="28"/>
      <c r="BQ132" s="28"/>
      <c r="BR132" s="28"/>
      <c r="BS132" s="28"/>
    </row>
    <row r="133" spans="1:71" ht="9" customHeight="1" thickTop="1">
      <c r="A133" s="43"/>
      <c r="B133" s="60"/>
      <c r="C133" s="17"/>
      <c r="D133" s="17"/>
      <c r="E133" s="343"/>
      <c r="F133" s="343"/>
      <c r="G133" s="343"/>
      <c r="H133" s="22"/>
      <c r="I133" s="22"/>
      <c r="J133" s="22"/>
      <c r="K133" s="22"/>
      <c r="L133" s="343"/>
      <c r="M133" s="343"/>
      <c r="N133" s="343"/>
      <c r="O133" s="22"/>
      <c r="P133" s="22"/>
      <c r="Q133" s="22"/>
      <c r="R133" s="22"/>
      <c r="S133" s="346" t="str">
        <f>科目チェック!$L$54</f>
        <v>機械材料Ⅰ</v>
      </c>
      <c r="T133" s="347"/>
      <c r="U133" s="350" t="str">
        <f>IFERROR(VLOOKUP(S133,科目チェック!$L$46:$Q$96,4,FALSE)&amp;"","")</f>
        <v/>
      </c>
      <c r="V133" s="17"/>
      <c r="W133" s="17"/>
      <c r="X133" s="17"/>
      <c r="Y133" s="17"/>
      <c r="Z133" s="334" t="str">
        <f>科目チェック!$L$56</f>
        <v>機械材料Ⅱ</v>
      </c>
      <c r="AA133" s="335"/>
      <c r="AB133" s="338" t="str">
        <f>IFERROR(VLOOKUP(Z133,科目チェック!$L$46:$Q$96,4,FALSE)&amp;"","")</f>
        <v/>
      </c>
      <c r="AC133" s="22"/>
      <c r="AD133" s="22"/>
      <c r="AE133" s="22"/>
      <c r="AF133" s="22"/>
      <c r="AG133" s="343"/>
      <c r="AH133" s="343"/>
      <c r="AI133" s="343"/>
      <c r="AJ133" s="22"/>
      <c r="AK133" s="22"/>
      <c r="AL133" s="22"/>
      <c r="AM133" s="22"/>
      <c r="AN133" s="334" t="str">
        <f>科目チェック!$L$70</f>
        <v>亜熱帯材料学</v>
      </c>
      <c r="AO133" s="335"/>
      <c r="AP133" s="338" t="str">
        <f>IFERROR(VLOOKUP(AN133,科目チェック!$L$46:$Q$96,4,FALSE)&amp;"","")</f>
        <v/>
      </c>
      <c r="AQ133" s="22"/>
      <c r="AR133" s="22"/>
      <c r="AS133" s="22"/>
      <c r="AT133" s="22"/>
      <c r="AU133" s="343"/>
      <c r="AV133" s="343"/>
      <c r="AW133" s="343"/>
      <c r="AX133" s="22"/>
      <c r="AY133" s="22"/>
      <c r="AZ133" s="22"/>
      <c r="BA133" s="22"/>
      <c r="BB133" s="343"/>
      <c r="BC133" s="343"/>
      <c r="BD133" s="343"/>
      <c r="BE133" s="38"/>
      <c r="BF133" s="39"/>
      <c r="BG133" s="64"/>
      <c r="BI133" s="17"/>
      <c r="BJ133" s="17"/>
      <c r="BK133" s="17"/>
      <c r="BL133" s="17"/>
      <c r="BM133" s="343"/>
      <c r="BN133" s="343"/>
      <c r="BO133" s="343"/>
      <c r="BP133" s="22"/>
      <c r="BQ133" s="22"/>
      <c r="BR133" s="22"/>
      <c r="BS133" s="22"/>
    </row>
    <row r="134" spans="1:71" ht="9" customHeight="1" thickBot="1">
      <c r="A134" s="43"/>
      <c r="B134" s="60"/>
      <c r="C134" s="17"/>
      <c r="D134" s="17"/>
      <c r="E134" s="343"/>
      <c r="F134" s="343"/>
      <c r="G134" s="343"/>
      <c r="H134" s="22"/>
      <c r="I134" s="22"/>
      <c r="J134" s="22"/>
      <c r="K134" s="22"/>
      <c r="L134" s="343"/>
      <c r="M134" s="343"/>
      <c r="N134" s="343"/>
      <c r="O134" s="22"/>
      <c r="P134" s="22"/>
      <c r="Q134" s="22"/>
      <c r="R134" s="22"/>
      <c r="S134" s="348"/>
      <c r="T134" s="349"/>
      <c r="U134" s="351"/>
      <c r="V134" s="17"/>
      <c r="W134" s="17"/>
      <c r="X134" s="17"/>
      <c r="Y134" s="17"/>
      <c r="Z134" s="336"/>
      <c r="AA134" s="337"/>
      <c r="AB134" s="339"/>
      <c r="AC134" s="22"/>
      <c r="AD134" s="22"/>
      <c r="AE134" s="22"/>
      <c r="AF134" s="22"/>
      <c r="AG134" s="343"/>
      <c r="AH134" s="343"/>
      <c r="AI134" s="343"/>
      <c r="AJ134" s="22"/>
      <c r="AK134" s="22"/>
      <c r="AL134" s="22"/>
      <c r="AM134" s="22"/>
      <c r="AN134" s="336"/>
      <c r="AO134" s="337"/>
      <c r="AP134" s="339"/>
      <c r="AQ134" s="22"/>
      <c r="AR134" s="22"/>
      <c r="AS134" s="22"/>
      <c r="AT134" s="22"/>
      <c r="AU134" s="343"/>
      <c r="AV134" s="343"/>
      <c r="AW134" s="343"/>
      <c r="AX134" s="22"/>
      <c r="AY134" s="22"/>
      <c r="AZ134" s="22"/>
      <c r="BA134" s="22"/>
      <c r="BB134" s="343"/>
      <c r="BC134" s="343"/>
      <c r="BD134" s="343"/>
      <c r="BE134" s="38"/>
      <c r="BF134" s="39"/>
      <c r="BG134" s="64"/>
      <c r="BI134" s="17"/>
      <c r="BJ134" s="17"/>
      <c r="BK134" s="17"/>
      <c r="BL134" s="17"/>
      <c r="BM134" s="343"/>
      <c r="BN134" s="343"/>
      <c r="BO134" s="343"/>
      <c r="BP134" s="22"/>
      <c r="BQ134" s="22"/>
      <c r="BR134" s="22"/>
      <c r="BS134" s="22"/>
    </row>
    <row r="135" spans="1:71" ht="9" customHeight="1" thickTop="1">
      <c r="A135" s="43"/>
      <c r="B135" s="60"/>
      <c r="C135" s="17"/>
      <c r="D135" s="17"/>
      <c r="E135" s="344"/>
      <c r="F135" s="333"/>
      <c r="G135" s="333"/>
      <c r="H135" s="22"/>
      <c r="I135" s="22"/>
      <c r="J135" s="22"/>
      <c r="K135" s="22"/>
      <c r="L135" s="344"/>
      <c r="M135" s="333"/>
      <c r="N135" s="333"/>
      <c r="O135" s="22"/>
      <c r="P135" s="22"/>
      <c r="Q135" s="22"/>
      <c r="R135" s="22"/>
      <c r="S135" s="344"/>
      <c r="T135" s="333"/>
      <c r="U135" s="333"/>
      <c r="V135" s="22"/>
      <c r="W135" s="22"/>
      <c r="X135" s="22"/>
      <c r="Y135" s="22"/>
      <c r="Z135" s="344" t="s">
        <v>228</v>
      </c>
      <c r="AA135" s="333"/>
      <c r="AB135" s="333"/>
      <c r="AC135" s="22"/>
      <c r="AD135" s="22"/>
      <c r="AE135" s="22"/>
      <c r="AF135" s="22"/>
      <c r="AG135" s="344" t="s">
        <v>228</v>
      </c>
      <c r="AH135" s="333"/>
      <c r="AI135" s="333"/>
      <c r="AJ135" s="22"/>
      <c r="AK135" s="22"/>
      <c r="AL135" s="22"/>
      <c r="AM135" s="22"/>
      <c r="AN135" s="344" t="s">
        <v>228</v>
      </c>
      <c r="AO135" s="333"/>
      <c r="AP135" s="333"/>
      <c r="AQ135" s="22"/>
      <c r="AR135" s="22"/>
      <c r="AS135" s="22"/>
      <c r="AT135" s="22"/>
      <c r="AU135" s="344" t="s">
        <v>228</v>
      </c>
      <c r="AV135" s="333"/>
      <c r="AW135" s="333"/>
      <c r="AX135" s="22"/>
      <c r="AY135" s="22"/>
      <c r="AZ135" s="22"/>
      <c r="BA135" s="22"/>
      <c r="BB135" s="344"/>
      <c r="BC135" s="333"/>
      <c r="BD135" s="333"/>
      <c r="BE135" s="38"/>
      <c r="BF135" s="39"/>
      <c r="BG135" s="64"/>
      <c r="BI135" s="17"/>
      <c r="BJ135" s="17"/>
      <c r="BK135" s="17"/>
      <c r="BL135" s="17"/>
      <c r="BM135" s="344"/>
      <c r="BN135" s="333"/>
      <c r="BO135" s="333"/>
      <c r="BP135" s="22"/>
      <c r="BQ135" s="22"/>
      <c r="BR135" s="22"/>
      <c r="BS135" s="22"/>
    </row>
    <row r="136" spans="1:71" ht="9" customHeight="1" thickBot="1">
      <c r="A136" s="43"/>
      <c r="B136" s="60"/>
      <c r="C136" s="17"/>
      <c r="D136" s="17"/>
      <c r="E136" s="344"/>
      <c r="F136" s="333"/>
      <c r="G136" s="333"/>
      <c r="H136" s="28"/>
      <c r="I136" s="28"/>
      <c r="J136" s="28"/>
      <c r="K136" s="28"/>
      <c r="L136" s="344"/>
      <c r="M136" s="333"/>
      <c r="N136" s="333"/>
      <c r="O136" s="28"/>
      <c r="P136" s="28"/>
      <c r="Q136" s="28"/>
      <c r="R136" s="28"/>
      <c r="S136" s="344"/>
      <c r="T136" s="333"/>
      <c r="U136" s="333"/>
      <c r="V136" s="28"/>
      <c r="W136" s="28"/>
      <c r="X136" s="28"/>
      <c r="Y136" s="28"/>
      <c r="Z136" s="344"/>
      <c r="AA136" s="333"/>
      <c r="AB136" s="333"/>
      <c r="AC136" s="28"/>
      <c r="AD136" s="28"/>
      <c r="AE136" s="28"/>
      <c r="AF136" s="28"/>
      <c r="AG136" s="344"/>
      <c r="AH136" s="333"/>
      <c r="AI136" s="333"/>
      <c r="AJ136" s="28"/>
      <c r="AK136" s="28"/>
      <c r="AL136" s="28"/>
      <c r="AM136" s="28"/>
      <c r="AN136" s="344"/>
      <c r="AO136" s="333"/>
      <c r="AP136" s="333"/>
      <c r="AQ136" s="28"/>
      <c r="AR136" s="28"/>
      <c r="AS136" s="28"/>
      <c r="AT136" s="28"/>
      <c r="AU136" s="344"/>
      <c r="AV136" s="333"/>
      <c r="AW136" s="333"/>
      <c r="AX136" s="28"/>
      <c r="AY136" s="28"/>
      <c r="AZ136" s="28"/>
      <c r="BA136" s="28"/>
      <c r="BB136" s="344"/>
      <c r="BC136" s="333"/>
      <c r="BD136" s="333"/>
      <c r="BE136" s="38"/>
      <c r="BF136" s="39"/>
      <c r="BG136" s="64"/>
      <c r="BI136" s="17"/>
      <c r="BJ136" s="17"/>
      <c r="BK136" s="17"/>
      <c r="BL136" s="17"/>
      <c r="BM136" s="344"/>
      <c r="BN136" s="333"/>
      <c r="BO136" s="333"/>
      <c r="BP136" s="28"/>
      <c r="BQ136" s="28"/>
      <c r="BR136" s="28"/>
      <c r="BS136" s="28"/>
    </row>
    <row r="137" spans="1:71" ht="9" customHeight="1" thickTop="1">
      <c r="A137" s="43"/>
      <c r="B137" s="60"/>
      <c r="C137" s="17"/>
      <c r="D137" s="17"/>
      <c r="E137" s="343"/>
      <c r="F137" s="343"/>
      <c r="G137" s="343"/>
      <c r="H137" s="22"/>
      <c r="I137" s="22"/>
      <c r="J137" s="22"/>
      <c r="K137" s="22"/>
      <c r="L137" s="343"/>
      <c r="M137" s="343"/>
      <c r="N137" s="343"/>
      <c r="O137" s="22"/>
      <c r="P137" s="22"/>
      <c r="Q137" s="22"/>
      <c r="R137" s="22"/>
      <c r="S137" s="343"/>
      <c r="T137" s="343"/>
      <c r="U137" s="343"/>
      <c r="V137" s="17"/>
      <c r="W137" s="17"/>
      <c r="X137" s="17"/>
      <c r="Y137" s="17"/>
      <c r="Z137" s="346" t="str">
        <f>科目チェック!$L$61</f>
        <v>計測工学</v>
      </c>
      <c r="AA137" s="347"/>
      <c r="AB137" s="350" t="str">
        <f>IFERROR(VLOOKUP(Z137,科目チェック!$L$46:$Q$96,4,FALSE)&amp;"","")</f>
        <v/>
      </c>
      <c r="AC137" s="22"/>
      <c r="AD137" s="22"/>
      <c r="AE137" s="22"/>
      <c r="AF137" s="22"/>
      <c r="AG137" s="334" t="str">
        <f>科目チェック!L81</f>
        <v>基礎メカトロニクス</v>
      </c>
      <c r="AH137" s="335"/>
      <c r="AI137" s="338" t="str">
        <f>IFERROR(VLOOKUP(AG137,科目チェック!$L$46:$Q$96,4,FALSE)&amp;"","")</f>
        <v/>
      </c>
      <c r="AJ137" s="22"/>
      <c r="AK137" s="22"/>
      <c r="AL137" s="22"/>
      <c r="AM137" s="22"/>
      <c r="AN137" s="334" t="str">
        <f>科目チェック!$L$79</f>
        <v>機械運動学</v>
      </c>
      <c r="AO137" s="335"/>
      <c r="AP137" s="338" t="str">
        <f>IFERROR(VLOOKUP(AN137,科目チェック!$L$46:$Q$96,4,FALSE)&amp;"","")</f>
        <v/>
      </c>
      <c r="AQ137" s="22"/>
      <c r="AR137" s="22"/>
      <c r="AS137" s="22"/>
      <c r="AT137" s="22"/>
      <c r="AU137" s="334" t="str">
        <f>科目チェック!$L$88</f>
        <v>ロボット工学</v>
      </c>
      <c r="AV137" s="335"/>
      <c r="AW137" s="338" t="str">
        <f>IFERROR(VLOOKUP(AU137,科目チェック!$L$46:$Q$96,4,FALSE)&amp;"","")</f>
        <v/>
      </c>
      <c r="AX137" s="22"/>
      <c r="AY137" s="22"/>
      <c r="AZ137" s="22"/>
      <c r="BA137" s="22"/>
      <c r="BB137" s="343"/>
      <c r="BC137" s="343"/>
      <c r="BD137" s="343"/>
      <c r="BE137" s="38"/>
      <c r="BF137" s="39"/>
      <c r="BG137" s="64"/>
      <c r="BI137" s="17"/>
      <c r="BJ137" s="17"/>
      <c r="BK137" s="17"/>
      <c r="BL137" s="17"/>
      <c r="BM137" s="343"/>
      <c r="BN137" s="343"/>
      <c r="BO137" s="343"/>
      <c r="BP137" s="22"/>
      <c r="BQ137" s="22"/>
      <c r="BR137" s="22"/>
      <c r="BS137" s="22"/>
    </row>
    <row r="138" spans="1:71" ht="9" customHeight="1" thickBot="1">
      <c r="A138" s="43"/>
      <c r="B138" s="60"/>
      <c r="C138" s="17"/>
      <c r="D138" s="17"/>
      <c r="E138" s="343"/>
      <c r="F138" s="343"/>
      <c r="G138" s="343"/>
      <c r="H138" s="22"/>
      <c r="I138" s="22"/>
      <c r="J138" s="22"/>
      <c r="K138" s="22"/>
      <c r="L138" s="343"/>
      <c r="M138" s="343"/>
      <c r="N138" s="343"/>
      <c r="O138" s="22"/>
      <c r="P138" s="22"/>
      <c r="Q138" s="22"/>
      <c r="R138" s="22"/>
      <c r="S138" s="343"/>
      <c r="T138" s="343"/>
      <c r="U138" s="343"/>
      <c r="V138" s="17"/>
      <c r="W138" s="17"/>
      <c r="X138" s="17"/>
      <c r="Y138" s="17"/>
      <c r="Z138" s="348"/>
      <c r="AA138" s="349"/>
      <c r="AB138" s="351"/>
      <c r="AC138" s="22"/>
      <c r="AD138" s="22"/>
      <c r="AE138" s="22"/>
      <c r="AF138" s="22"/>
      <c r="AG138" s="336"/>
      <c r="AH138" s="337"/>
      <c r="AI138" s="339"/>
      <c r="AJ138" s="22"/>
      <c r="AK138" s="22"/>
      <c r="AL138" s="22"/>
      <c r="AM138" s="22"/>
      <c r="AN138" s="336"/>
      <c r="AO138" s="337"/>
      <c r="AP138" s="339"/>
      <c r="AQ138" s="22"/>
      <c r="AR138" s="22"/>
      <c r="AS138" s="22"/>
      <c r="AT138" s="22"/>
      <c r="AU138" s="336"/>
      <c r="AV138" s="337"/>
      <c r="AW138" s="339"/>
      <c r="AX138" s="22"/>
      <c r="AY138" s="22"/>
      <c r="AZ138" s="22"/>
      <c r="BA138" s="22"/>
      <c r="BB138" s="343"/>
      <c r="BC138" s="343"/>
      <c r="BD138" s="343"/>
      <c r="BE138" s="38"/>
      <c r="BF138" s="39"/>
      <c r="BG138" s="64"/>
      <c r="BI138" s="17"/>
      <c r="BJ138" s="17"/>
      <c r="BK138" s="17"/>
      <c r="BL138" s="17"/>
      <c r="BM138" s="343"/>
      <c r="BN138" s="343"/>
      <c r="BO138" s="343"/>
      <c r="BP138" s="22"/>
      <c r="BQ138" s="22"/>
      <c r="BR138" s="22"/>
      <c r="BS138" s="22"/>
    </row>
    <row r="139" spans="1:71" ht="9" customHeight="1" thickTop="1">
      <c r="A139" s="43"/>
      <c r="B139" s="60"/>
      <c r="C139" s="17"/>
      <c r="D139" s="17"/>
      <c r="E139" s="344"/>
      <c r="F139" s="333"/>
      <c r="G139" s="333"/>
      <c r="H139" s="22"/>
      <c r="I139" s="22"/>
      <c r="J139" s="22"/>
      <c r="K139" s="22"/>
      <c r="L139" s="344"/>
      <c r="M139" s="333"/>
      <c r="N139" s="333"/>
      <c r="O139" s="22"/>
      <c r="P139" s="22"/>
      <c r="Q139" s="22"/>
      <c r="R139" s="22"/>
      <c r="S139" s="344"/>
      <c r="T139" s="333"/>
      <c r="U139" s="333"/>
      <c r="V139" s="22"/>
      <c r="W139" s="22"/>
      <c r="X139" s="22"/>
      <c r="Y139" s="22"/>
      <c r="Z139" s="344" t="s">
        <v>228</v>
      </c>
      <c r="AA139" s="333"/>
      <c r="AB139" s="333"/>
      <c r="AC139" s="22"/>
      <c r="AD139" s="22"/>
      <c r="AE139" s="22"/>
      <c r="AF139" s="22"/>
      <c r="AG139" s="344" t="s">
        <v>228</v>
      </c>
      <c r="AH139" s="333"/>
      <c r="AI139" s="333"/>
      <c r="AJ139" s="22"/>
      <c r="AK139" s="22"/>
      <c r="AL139" s="22"/>
      <c r="AM139" s="22"/>
      <c r="AN139" s="344" t="s">
        <v>228</v>
      </c>
      <c r="AO139" s="333"/>
      <c r="AP139" s="333"/>
      <c r="AQ139" s="22"/>
      <c r="AR139" s="22"/>
      <c r="AS139" s="22"/>
      <c r="AT139" s="22"/>
      <c r="AU139" s="344" t="s">
        <v>228</v>
      </c>
      <c r="AV139" s="333"/>
      <c r="AW139" s="333"/>
      <c r="AX139" s="22"/>
      <c r="AY139" s="22"/>
      <c r="AZ139" s="22"/>
      <c r="BA139" s="22"/>
      <c r="BB139" s="344"/>
      <c r="BC139" s="333"/>
      <c r="BD139" s="333"/>
      <c r="BE139" s="38"/>
      <c r="BF139" s="39"/>
      <c r="BG139" s="64"/>
      <c r="BI139" s="17"/>
      <c r="BJ139" s="17"/>
      <c r="BK139" s="17"/>
      <c r="BL139" s="17"/>
      <c r="BM139" s="344"/>
      <c r="BN139" s="333"/>
      <c r="BO139" s="333"/>
      <c r="BP139" s="22"/>
      <c r="BQ139" s="22"/>
      <c r="BR139" s="22"/>
      <c r="BS139" s="22"/>
    </row>
    <row r="140" spans="1:71" ht="9" customHeight="1" thickBot="1">
      <c r="A140" s="43"/>
      <c r="B140" s="60"/>
      <c r="C140" s="17"/>
      <c r="D140" s="17"/>
      <c r="E140" s="344"/>
      <c r="F140" s="333"/>
      <c r="G140" s="333"/>
      <c r="H140" s="28"/>
      <c r="I140" s="28"/>
      <c r="J140" s="28"/>
      <c r="K140" s="28"/>
      <c r="L140" s="344"/>
      <c r="M140" s="333"/>
      <c r="N140" s="333"/>
      <c r="O140" s="28"/>
      <c r="P140" s="28"/>
      <c r="Q140" s="28"/>
      <c r="R140" s="28"/>
      <c r="S140" s="344"/>
      <c r="T140" s="333"/>
      <c r="U140" s="333"/>
      <c r="V140" s="28"/>
      <c r="W140" s="28"/>
      <c r="X140" s="28"/>
      <c r="Y140" s="28"/>
      <c r="Z140" s="344"/>
      <c r="AA140" s="333"/>
      <c r="AB140" s="333"/>
      <c r="AC140" s="28"/>
      <c r="AD140" s="28"/>
      <c r="AE140" s="28"/>
      <c r="AF140" s="28"/>
      <c r="AG140" s="344"/>
      <c r="AH140" s="333"/>
      <c r="AI140" s="333"/>
      <c r="AJ140" s="28"/>
      <c r="AK140" s="28"/>
      <c r="AL140" s="28"/>
      <c r="AM140" s="28"/>
      <c r="AN140" s="344"/>
      <c r="AO140" s="333"/>
      <c r="AP140" s="333"/>
      <c r="AQ140" s="28"/>
      <c r="AR140" s="28"/>
      <c r="AS140" s="28"/>
      <c r="AT140" s="28"/>
      <c r="AU140" s="344"/>
      <c r="AV140" s="333"/>
      <c r="AW140" s="333"/>
      <c r="AX140" s="28"/>
      <c r="AY140" s="28"/>
      <c r="AZ140" s="28"/>
      <c r="BA140" s="28"/>
      <c r="BB140" s="344"/>
      <c r="BC140" s="333"/>
      <c r="BD140" s="333"/>
      <c r="BE140" s="38"/>
      <c r="BF140" s="39"/>
      <c r="BG140" s="64"/>
      <c r="BI140" s="17"/>
      <c r="BJ140" s="17"/>
      <c r="BK140" s="17"/>
      <c r="BL140" s="17"/>
      <c r="BM140" s="344"/>
      <c r="BN140" s="333"/>
      <c r="BO140" s="333"/>
      <c r="BP140" s="28"/>
      <c r="BQ140" s="28"/>
      <c r="BR140" s="28"/>
      <c r="BS140" s="28"/>
    </row>
    <row r="141" spans="1:71" ht="9" customHeight="1" thickTop="1">
      <c r="A141" s="43"/>
      <c r="B141" s="60"/>
      <c r="C141" s="17"/>
      <c r="D141" s="17"/>
      <c r="E141" s="343"/>
      <c r="F141" s="343"/>
      <c r="G141" s="343"/>
      <c r="H141" s="22"/>
      <c r="I141" s="22"/>
      <c r="J141" s="22"/>
      <c r="K141" s="22"/>
      <c r="L141" s="343"/>
      <c r="M141" s="343"/>
      <c r="N141" s="343"/>
      <c r="O141" s="22"/>
      <c r="P141" s="22"/>
      <c r="Q141" s="22"/>
      <c r="R141" s="22"/>
      <c r="S141" s="343"/>
      <c r="T141" s="343"/>
      <c r="U141" s="343"/>
      <c r="V141" s="17"/>
      <c r="W141" s="17"/>
      <c r="X141" s="17"/>
      <c r="Y141" s="17"/>
      <c r="Z141" s="346" t="str">
        <f>科目チェック!$L$62</f>
        <v>基礎制御工学Ⅰ</v>
      </c>
      <c r="AA141" s="347"/>
      <c r="AB141" s="350" t="str">
        <f>IFERROR(VLOOKUP(Z141,科目チェック!$L$46:$Q$96,4,FALSE)&amp;"","")</f>
        <v/>
      </c>
      <c r="AC141" s="22"/>
      <c r="AD141" s="22"/>
      <c r="AE141" s="22"/>
      <c r="AF141" s="22"/>
      <c r="AG141" s="334" t="str">
        <f>科目チェック!$L$78</f>
        <v>基礎制御工学Ⅱ</v>
      </c>
      <c r="AH141" s="335"/>
      <c r="AI141" s="338" t="str">
        <f>IFERROR(VLOOKUP(AG141,科目チェック!$L$46:$Q$96,4,FALSE)&amp;"","")</f>
        <v/>
      </c>
      <c r="AJ141" s="22"/>
      <c r="AK141" s="22"/>
      <c r="AL141" s="22"/>
      <c r="AM141" s="22"/>
      <c r="AN141" s="334" t="str">
        <f>科目チェック!$L$80</f>
        <v>現代制御理論</v>
      </c>
      <c r="AO141" s="335"/>
      <c r="AP141" s="338" t="str">
        <f>IFERROR(VLOOKUP(AN141,科目チェック!$L$46:$Q$96,4,FALSE)&amp;"","")</f>
        <v/>
      </c>
      <c r="AQ141" s="22"/>
      <c r="AR141" s="22"/>
      <c r="AS141" s="22"/>
      <c r="AT141" s="22"/>
      <c r="AU141" s="334" t="str">
        <f>科目チェック!$L$87</f>
        <v>信号処理工学</v>
      </c>
      <c r="AV141" s="335"/>
      <c r="AW141" s="338" t="str">
        <f>IFERROR(VLOOKUP(AU141,科目チェック!$L$46:$Q$96,4,FALSE)&amp;"","")</f>
        <v/>
      </c>
      <c r="AX141" s="22"/>
      <c r="AY141" s="22"/>
      <c r="AZ141" s="22"/>
      <c r="BA141" s="22"/>
      <c r="BB141" s="343"/>
      <c r="BC141" s="343"/>
      <c r="BD141" s="343"/>
      <c r="BE141" s="38"/>
      <c r="BF141" s="39"/>
      <c r="BG141" s="64"/>
      <c r="BI141" s="17"/>
      <c r="BJ141" s="17"/>
      <c r="BK141" s="17"/>
      <c r="BL141" s="17"/>
      <c r="BM141" s="343"/>
      <c r="BN141" s="343"/>
      <c r="BO141" s="343"/>
      <c r="BP141" s="22"/>
      <c r="BQ141" s="22"/>
      <c r="BR141" s="22"/>
      <c r="BS141" s="22"/>
    </row>
    <row r="142" spans="1:71" ht="9" customHeight="1" thickBot="1">
      <c r="A142" s="43"/>
      <c r="B142" s="60"/>
      <c r="C142" s="17"/>
      <c r="D142" s="17"/>
      <c r="E142" s="343"/>
      <c r="F142" s="343"/>
      <c r="G142" s="343"/>
      <c r="H142" s="22"/>
      <c r="I142" s="22"/>
      <c r="J142" s="22"/>
      <c r="K142" s="22"/>
      <c r="L142" s="343"/>
      <c r="M142" s="343"/>
      <c r="N142" s="343"/>
      <c r="O142" s="22"/>
      <c r="P142" s="22"/>
      <c r="Q142" s="22"/>
      <c r="R142" s="22"/>
      <c r="S142" s="343"/>
      <c r="T142" s="343"/>
      <c r="U142" s="343"/>
      <c r="V142" s="17"/>
      <c r="W142" s="17"/>
      <c r="X142" s="17"/>
      <c r="Y142" s="17"/>
      <c r="Z142" s="348"/>
      <c r="AA142" s="349"/>
      <c r="AB142" s="351"/>
      <c r="AC142" s="22"/>
      <c r="AD142" s="22"/>
      <c r="AE142" s="22"/>
      <c r="AF142" s="22"/>
      <c r="AG142" s="336"/>
      <c r="AH142" s="337"/>
      <c r="AI142" s="339"/>
      <c r="AJ142" s="22"/>
      <c r="AK142" s="22"/>
      <c r="AL142" s="22"/>
      <c r="AM142" s="22"/>
      <c r="AN142" s="336"/>
      <c r="AO142" s="337"/>
      <c r="AP142" s="339"/>
      <c r="AQ142" s="22"/>
      <c r="AR142" s="22"/>
      <c r="AS142" s="22"/>
      <c r="AT142" s="22"/>
      <c r="AU142" s="336"/>
      <c r="AV142" s="337"/>
      <c r="AW142" s="339"/>
      <c r="AX142" s="22"/>
      <c r="AY142" s="22"/>
      <c r="AZ142" s="22"/>
      <c r="BA142" s="22"/>
      <c r="BB142" s="343"/>
      <c r="BC142" s="343"/>
      <c r="BD142" s="343"/>
      <c r="BE142" s="38"/>
      <c r="BF142" s="39"/>
      <c r="BG142" s="64"/>
      <c r="BI142" s="17"/>
      <c r="BJ142" s="17"/>
      <c r="BK142" s="17"/>
      <c r="BL142" s="17"/>
      <c r="BM142" s="343"/>
      <c r="BN142" s="343"/>
      <c r="BO142" s="343"/>
      <c r="BP142" s="22"/>
      <c r="BQ142" s="22"/>
      <c r="BR142" s="22"/>
      <c r="BS142" s="22"/>
    </row>
    <row r="143" spans="1:71" ht="9" customHeight="1" thickTop="1">
      <c r="A143" s="43"/>
      <c r="B143" s="60"/>
      <c r="C143" s="17"/>
      <c r="D143" s="17"/>
      <c r="E143" s="344" t="s">
        <v>228</v>
      </c>
      <c r="F143" s="333">
        <v>2</v>
      </c>
      <c r="G143" s="333"/>
      <c r="H143" s="22"/>
      <c r="I143" s="22"/>
      <c r="J143" s="22"/>
      <c r="K143" s="22"/>
      <c r="L143" s="344"/>
      <c r="M143" s="333"/>
      <c r="N143" s="333"/>
      <c r="O143" s="22"/>
      <c r="P143" s="22"/>
      <c r="Q143" s="22"/>
      <c r="R143" s="22"/>
      <c r="S143" s="344"/>
      <c r="T143" s="333"/>
      <c r="U143" s="333"/>
      <c r="V143" s="22"/>
      <c r="W143" s="22"/>
      <c r="X143" s="22"/>
      <c r="Y143" s="22"/>
      <c r="Z143" s="344" t="s">
        <v>228</v>
      </c>
      <c r="AA143" s="333">
        <v>5</v>
      </c>
      <c r="AB143" s="333"/>
      <c r="AC143" s="22"/>
      <c r="AD143" s="22"/>
      <c r="AE143" s="22"/>
      <c r="AF143" s="22"/>
      <c r="AG143" s="344" t="s">
        <v>228</v>
      </c>
      <c r="AH143" s="333">
        <v>5</v>
      </c>
      <c r="AI143" s="333"/>
      <c r="AJ143" s="22"/>
      <c r="AK143" s="22"/>
      <c r="AL143" s="22"/>
      <c r="AM143" s="22"/>
      <c r="AN143" s="344"/>
      <c r="AO143" s="333"/>
      <c r="AP143" s="333"/>
      <c r="AQ143" s="22"/>
      <c r="AR143" s="22"/>
      <c r="AS143" s="22"/>
      <c r="AT143" s="22"/>
      <c r="AU143" s="344"/>
      <c r="AV143" s="333"/>
      <c r="AW143" s="333"/>
      <c r="AX143" s="22"/>
      <c r="AY143" s="22"/>
      <c r="AZ143" s="22"/>
      <c r="BA143" s="22"/>
      <c r="BB143" s="344"/>
      <c r="BC143" s="333"/>
      <c r="BD143" s="333"/>
      <c r="BE143" s="38"/>
      <c r="BF143" s="39"/>
      <c r="BG143" s="64"/>
      <c r="BI143" s="17"/>
      <c r="BJ143" s="17"/>
      <c r="BK143" s="17"/>
      <c r="BL143" s="17"/>
      <c r="BM143" s="344"/>
      <c r="BN143" s="333"/>
      <c r="BO143" s="333"/>
      <c r="BP143" s="22"/>
      <c r="BQ143" s="22"/>
      <c r="BR143" s="22"/>
      <c r="BS143" s="22"/>
    </row>
    <row r="144" spans="1:71" ht="9" customHeight="1" thickBot="1">
      <c r="A144" s="43"/>
      <c r="B144" s="60"/>
      <c r="C144" s="17"/>
      <c r="D144" s="17"/>
      <c r="E144" s="344"/>
      <c r="F144" s="333"/>
      <c r="G144" s="333"/>
      <c r="H144" s="28"/>
      <c r="I144" s="28"/>
      <c r="J144" s="28"/>
      <c r="K144" s="28"/>
      <c r="L144" s="344"/>
      <c r="M144" s="333"/>
      <c r="N144" s="333"/>
      <c r="O144" s="28"/>
      <c r="P144" s="28"/>
      <c r="Q144" s="28"/>
      <c r="R144" s="28"/>
      <c r="S144" s="344"/>
      <c r="T144" s="333"/>
      <c r="U144" s="333"/>
      <c r="V144" s="28"/>
      <c r="W144" s="28"/>
      <c r="X144" s="28"/>
      <c r="Y144" s="28"/>
      <c r="Z144" s="344"/>
      <c r="AA144" s="333"/>
      <c r="AB144" s="333"/>
      <c r="AC144" s="28"/>
      <c r="AD144" s="28"/>
      <c r="AE144" s="28"/>
      <c r="AF144" s="28"/>
      <c r="AG144" s="344"/>
      <c r="AH144" s="333"/>
      <c r="AI144" s="333"/>
      <c r="AJ144" s="28"/>
      <c r="AK144" s="28"/>
      <c r="AL144" s="28"/>
      <c r="AM144" s="28"/>
      <c r="AN144" s="344"/>
      <c r="AO144" s="333"/>
      <c r="AP144" s="333"/>
      <c r="AQ144" s="28"/>
      <c r="AR144" s="28"/>
      <c r="AS144" s="28"/>
      <c r="AT144" s="28"/>
      <c r="AU144" s="344"/>
      <c r="AV144" s="333"/>
      <c r="AW144" s="333"/>
      <c r="AX144" s="28"/>
      <c r="AY144" s="28"/>
      <c r="AZ144" s="28"/>
      <c r="BA144" s="28"/>
      <c r="BB144" s="344"/>
      <c r="BC144" s="333"/>
      <c r="BD144" s="333"/>
      <c r="BE144" s="38"/>
      <c r="BF144" s="39"/>
      <c r="BG144" s="64"/>
      <c r="BI144" s="17"/>
      <c r="BJ144" s="17"/>
      <c r="BK144" s="17"/>
      <c r="BL144" s="17"/>
      <c r="BM144" s="344"/>
      <c r="BN144" s="333"/>
      <c r="BO144" s="333"/>
      <c r="BP144" s="28"/>
      <c r="BQ144" s="28"/>
      <c r="BR144" s="28"/>
      <c r="BS144" s="28"/>
    </row>
    <row r="145" spans="1:71" ht="9" customHeight="1" thickTop="1">
      <c r="A145" s="43"/>
      <c r="B145" s="60"/>
      <c r="C145" s="17"/>
      <c r="D145" s="17"/>
      <c r="E145" s="346" t="str">
        <f>科目チェック!$L$46</f>
        <v>情報リテラシー</v>
      </c>
      <c r="F145" s="347"/>
      <c r="G145" s="350" t="str">
        <f>IFERROR(VLOOKUP(E145,科目チェック!$L$46:$Q$96,4,FALSE)&amp;"","")</f>
        <v/>
      </c>
      <c r="H145" s="22"/>
      <c r="I145" s="22"/>
      <c r="J145" s="22"/>
      <c r="K145" s="22"/>
      <c r="L145" s="343"/>
      <c r="M145" s="343"/>
      <c r="N145" s="343"/>
      <c r="O145" s="22"/>
      <c r="P145" s="22"/>
      <c r="Q145" s="22"/>
      <c r="R145" s="22"/>
      <c r="S145" s="343"/>
      <c r="T145" s="343"/>
      <c r="U145" s="343"/>
      <c r="V145" s="17"/>
      <c r="W145" s="17"/>
      <c r="X145" s="17"/>
      <c r="Y145" s="17"/>
      <c r="Z145" s="346" t="str">
        <f>科目チェック!$C$50</f>
        <v>プログラミングⅠ</v>
      </c>
      <c r="AA145" s="347"/>
      <c r="AB145" s="341" t="str">
        <f>IFERROR(VLOOKUP(Z145,科目チェック!$C$46:$F$90,4,FALSE)&amp;"","")</f>
        <v/>
      </c>
      <c r="AC145" s="22"/>
      <c r="AD145" s="22"/>
      <c r="AE145" s="22"/>
      <c r="AF145" s="22"/>
      <c r="AG145" s="334" t="str">
        <f>科目チェック!$C$57</f>
        <v>プログラミングⅡ</v>
      </c>
      <c r="AH145" s="335"/>
      <c r="AI145" s="423" t="str">
        <f>IFERROR(VLOOKUP(AG145,科目チェック!$C$46:$F$90,4,FALSE)&amp;"","")</f>
        <v/>
      </c>
      <c r="AJ145" s="22"/>
      <c r="AK145" s="22"/>
      <c r="AL145" s="22"/>
      <c r="AM145" s="22"/>
      <c r="AN145" s="343"/>
      <c r="AO145" s="343"/>
      <c r="AP145" s="343"/>
      <c r="AQ145" s="22"/>
      <c r="AR145" s="22"/>
      <c r="AS145" s="22"/>
      <c r="AT145" s="22"/>
      <c r="AU145" s="343"/>
      <c r="AV145" s="343"/>
      <c r="AW145" s="343"/>
      <c r="AX145" s="22"/>
      <c r="AY145" s="22"/>
      <c r="AZ145" s="22"/>
      <c r="BA145" s="22"/>
      <c r="BB145" s="343"/>
      <c r="BC145" s="343"/>
      <c r="BD145" s="343"/>
      <c r="BE145" s="38"/>
      <c r="BF145" s="39"/>
      <c r="BG145" s="64"/>
      <c r="BI145" s="17"/>
      <c r="BJ145" s="17"/>
      <c r="BK145" s="17"/>
      <c r="BL145" s="17"/>
      <c r="BM145" s="343"/>
      <c r="BN145" s="343"/>
      <c r="BO145" s="343"/>
      <c r="BP145" s="22"/>
      <c r="BQ145" s="22"/>
      <c r="BR145" s="22"/>
      <c r="BS145" s="22"/>
    </row>
    <row r="146" spans="1:71" ht="9" customHeight="1" thickBot="1">
      <c r="A146" s="43"/>
      <c r="B146" s="60"/>
      <c r="C146" s="17"/>
      <c r="D146" s="17"/>
      <c r="E146" s="348"/>
      <c r="F146" s="349"/>
      <c r="G146" s="351"/>
      <c r="H146" s="22"/>
      <c r="I146" s="22"/>
      <c r="J146" s="22"/>
      <c r="K146" s="22"/>
      <c r="L146" s="343"/>
      <c r="M146" s="343"/>
      <c r="N146" s="343"/>
      <c r="O146" s="22"/>
      <c r="P146" s="22"/>
      <c r="Q146" s="22"/>
      <c r="R146" s="22"/>
      <c r="S146" s="343"/>
      <c r="T146" s="343"/>
      <c r="U146" s="343"/>
      <c r="V146" s="17"/>
      <c r="W146" s="17"/>
      <c r="X146" s="17"/>
      <c r="Y146" s="17"/>
      <c r="Z146" s="348"/>
      <c r="AA146" s="349"/>
      <c r="AB146" s="342"/>
      <c r="AC146" s="22"/>
      <c r="AD146" s="22"/>
      <c r="AE146" s="22"/>
      <c r="AF146" s="22"/>
      <c r="AG146" s="336"/>
      <c r="AH146" s="337"/>
      <c r="AI146" s="424"/>
      <c r="AJ146" s="22"/>
      <c r="AK146" s="22"/>
      <c r="AL146" s="22"/>
      <c r="AM146" s="22"/>
      <c r="AN146" s="343"/>
      <c r="AO146" s="343"/>
      <c r="AP146" s="343"/>
      <c r="AQ146" s="22"/>
      <c r="AR146" s="22"/>
      <c r="AS146" s="22"/>
      <c r="AT146" s="22"/>
      <c r="AU146" s="343"/>
      <c r="AV146" s="343"/>
      <c r="AW146" s="343"/>
      <c r="AX146" s="22"/>
      <c r="AY146" s="22"/>
      <c r="AZ146" s="22"/>
      <c r="BA146" s="22"/>
      <c r="BB146" s="343"/>
      <c r="BC146" s="343"/>
      <c r="BD146" s="343"/>
      <c r="BE146" s="38"/>
      <c r="BF146" s="39"/>
      <c r="BG146" s="64"/>
      <c r="BI146" s="17"/>
      <c r="BJ146" s="17"/>
      <c r="BK146" s="17"/>
      <c r="BL146" s="17"/>
      <c r="BM146" s="343"/>
      <c r="BN146" s="343"/>
      <c r="BO146" s="343"/>
      <c r="BP146" s="22"/>
      <c r="BQ146" s="22"/>
      <c r="BR146" s="22"/>
      <c r="BS146" s="22"/>
    </row>
    <row r="147" spans="1:71" s="17" customFormat="1" ht="9" customHeight="1" thickTop="1">
      <c r="A147" s="31"/>
      <c r="B147" s="30"/>
      <c r="C147" s="22"/>
      <c r="D147" s="22"/>
      <c r="E147" s="343"/>
      <c r="F147" s="343"/>
      <c r="G147" s="343"/>
      <c r="H147" s="22"/>
      <c r="I147" s="22"/>
      <c r="J147" s="22"/>
      <c r="K147" s="22"/>
      <c r="L147" s="343"/>
      <c r="M147" s="343"/>
      <c r="N147" s="343"/>
      <c r="O147" s="22"/>
      <c r="P147" s="22"/>
      <c r="Q147" s="22"/>
      <c r="R147" s="22"/>
      <c r="S147" s="343"/>
      <c r="T147" s="343"/>
      <c r="U147" s="343"/>
      <c r="Z147" s="343"/>
      <c r="AA147" s="343"/>
      <c r="AB147" s="343"/>
      <c r="AC147" s="22"/>
      <c r="AD147" s="22"/>
      <c r="AE147" s="22"/>
      <c r="AF147" s="22"/>
      <c r="AG147" s="344" t="s">
        <v>228</v>
      </c>
      <c r="AH147" s="333"/>
      <c r="AI147" s="333"/>
      <c r="AJ147" s="22"/>
      <c r="AK147" s="22"/>
      <c r="AL147" s="22"/>
      <c r="AM147" s="22"/>
      <c r="AN147" s="343"/>
      <c r="AO147" s="343"/>
      <c r="AP147" s="343"/>
      <c r="AQ147" s="22"/>
      <c r="AR147" s="22"/>
      <c r="AS147" s="22"/>
      <c r="AT147" s="22"/>
      <c r="AU147" s="343"/>
      <c r="AV147" s="343"/>
      <c r="AW147" s="343"/>
      <c r="AX147" s="22"/>
      <c r="AY147" s="22"/>
      <c r="AZ147" s="22"/>
      <c r="BA147" s="22"/>
      <c r="BB147" s="343"/>
      <c r="BC147" s="343"/>
      <c r="BD147" s="343"/>
      <c r="BE147" s="22"/>
      <c r="BF147" s="30"/>
      <c r="BG147" s="63"/>
      <c r="BH147" s="2"/>
      <c r="BI147" s="22"/>
      <c r="BJ147" s="22"/>
      <c r="BK147" s="22"/>
      <c r="BL147" s="22"/>
      <c r="BM147" s="343"/>
      <c r="BN147" s="343"/>
      <c r="BO147" s="343"/>
      <c r="BP147" s="22"/>
      <c r="BQ147" s="22"/>
      <c r="BR147" s="22"/>
      <c r="BS147" s="22"/>
    </row>
    <row r="148" spans="1:71" s="17" customFormat="1" ht="9" customHeight="1">
      <c r="A148" s="31"/>
      <c r="B148" s="30"/>
      <c r="C148" s="22"/>
      <c r="D148" s="22"/>
      <c r="E148" s="343"/>
      <c r="F148" s="343"/>
      <c r="G148" s="343"/>
      <c r="H148" s="22"/>
      <c r="I148" s="22"/>
      <c r="J148" s="22"/>
      <c r="K148" s="22"/>
      <c r="L148" s="343"/>
      <c r="M148" s="343"/>
      <c r="N148" s="343"/>
      <c r="O148" s="22"/>
      <c r="P148" s="22"/>
      <c r="Q148" s="22"/>
      <c r="R148" s="22"/>
      <c r="S148" s="343"/>
      <c r="T148" s="343"/>
      <c r="U148" s="343"/>
      <c r="Z148" s="343"/>
      <c r="AA148" s="343"/>
      <c r="AB148" s="343"/>
      <c r="AC148" s="22"/>
      <c r="AD148" s="22"/>
      <c r="AE148" s="22"/>
      <c r="AF148" s="22"/>
      <c r="AG148" s="344"/>
      <c r="AH148" s="333"/>
      <c r="AI148" s="333"/>
      <c r="AJ148" s="22"/>
      <c r="AK148" s="22"/>
      <c r="AL148" s="22"/>
      <c r="AM148" s="22"/>
      <c r="AN148" s="343"/>
      <c r="AO148" s="343"/>
      <c r="AP148" s="343"/>
      <c r="AQ148" s="22"/>
      <c r="AR148" s="22"/>
      <c r="AS148" s="22"/>
      <c r="AT148" s="22"/>
      <c r="AU148" s="343"/>
      <c r="AV148" s="343"/>
      <c r="AW148" s="343"/>
      <c r="AX148" s="22"/>
      <c r="AY148" s="22"/>
      <c r="AZ148" s="22"/>
      <c r="BA148" s="22"/>
      <c r="BB148" s="343"/>
      <c r="BC148" s="343"/>
      <c r="BD148" s="343"/>
      <c r="BE148" s="22"/>
      <c r="BF148" s="30"/>
      <c r="BG148" s="63"/>
      <c r="BH148" s="2"/>
      <c r="BI148" s="22"/>
      <c r="BJ148" s="22"/>
      <c r="BK148" s="22"/>
      <c r="BL148" s="22"/>
      <c r="BM148" s="343"/>
      <c r="BN148" s="343"/>
      <c r="BO148" s="343"/>
      <c r="BP148" s="22"/>
      <c r="BQ148" s="22"/>
      <c r="BR148" s="22"/>
      <c r="BS148" s="22"/>
    </row>
    <row r="149" spans="1:71" s="17" customFormat="1" ht="9" customHeight="1">
      <c r="A149" s="31"/>
      <c r="B149" s="30"/>
      <c r="C149" s="22"/>
      <c r="D149" s="22"/>
      <c r="E149" s="344"/>
      <c r="F149" s="333"/>
      <c r="G149" s="333"/>
      <c r="H149" s="22"/>
      <c r="I149" s="22"/>
      <c r="J149" s="22"/>
      <c r="K149" s="22"/>
      <c r="L149" s="344"/>
      <c r="M149" s="333"/>
      <c r="N149" s="333"/>
      <c r="O149" s="22"/>
      <c r="P149" s="22"/>
      <c r="Q149" s="22"/>
      <c r="R149" s="22"/>
      <c r="S149" s="344"/>
      <c r="T149" s="333"/>
      <c r="U149" s="333"/>
      <c r="V149" s="22"/>
      <c r="W149" s="22"/>
      <c r="X149" s="22"/>
      <c r="Y149" s="22"/>
      <c r="Z149" s="344"/>
      <c r="AA149" s="333"/>
      <c r="AB149" s="333"/>
      <c r="AC149" s="22"/>
      <c r="AD149" s="22"/>
      <c r="AE149" s="22"/>
      <c r="AF149" s="22"/>
      <c r="AG149" s="334" t="str">
        <f>科目チェック!$L$67</f>
        <v>機械設計演習</v>
      </c>
      <c r="AH149" s="335"/>
      <c r="AI149" s="338" t="str">
        <f>IFERROR(VLOOKUP(AG149,科目チェック!$L$46:$Q$96,4,FALSE)&amp;"","")</f>
        <v/>
      </c>
      <c r="AJ149" s="22"/>
      <c r="AK149" s="22"/>
      <c r="AL149" s="22"/>
      <c r="AM149" s="22"/>
      <c r="AN149" s="344"/>
      <c r="AO149" s="333"/>
      <c r="AP149" s="333"/>
      <c r="AQ149" s="22"/>
      <c r="AR149" s="22"/>
      <c r="AS149" s="22"/>
      <c r="AT149" s="22"/>
      <c r="AU149" s="344"/>
      <c r="AV149" s="333"/>
      <c r="AW149" s="333"/>
      <c r="AX149" s="22"/>
      <c r="AY149" s="22"/>
      <c r="AZ149" s="22"/>
      <c r="BA149" s="22"/>
      <c r="BB149" s="344"/>
      <c r="BC149" s="333"/>
      <c r="BD149" s="333"/>
      <c r="BE149" s="22"/>
      <c r="BF149" s="30"/>
      <c r="BG149" s="63"/>
      <c r="BH149" s="2"/>
      <c r="BI149" s="22"/>
      <c r="BJ149" s="22"/>
      <c r="BK149" s="22"/>
      <c r="BL149" s="22"/>
      <c r="BM149" s="344"/>
      <c r="BN149" s="333"/>
      <c r="BO149" s="333"/>
      <c r="BP149" s="22"/>
      <c r="BQ149" s="22"/>
      <c r="BR149" s="22"/>
      <c r="BS149" s="22"/>
    </row>
    <row r="150" spans="1:71" s="166" customFormat="1" ht="9" customHeight="1">
      <c r="A150" s="31"/>
      <c r="B150" s="30"/>
      <c r="C150" s="22"/>
      <c r="D150" s="22"/>
      <c r="E150" s="344"/>
      <c r="F150" s="333"/>
      <c r="G150" s="333"/>
      <c r="H150" s="28"/>
      <c r="I150" s="28"/>
      <c r="J150" s="28"/>
      <c r="K150" s="28"/>
      <c r="L150" s="344"/>
      <c r="M150" s="333"/>
      <c r="N150" s="333"/>
      <c r="O150" s="28"/>
      <c r="P150" s="28"/>
      <c r="Q150" s="28"/>
      <c r="R150" s="28"/>
      <c r="S150" s="344"/>
      <c r="T150" s="333"/>
      <c r="U150" s="333"/>
      <c r="V150" s="28"/>
      <c r="W150" s="28"/>
      <c r="X150" s="28"/>
      <c r="Y150" s="28"/>
      <c r="Z150" s="344"/>
      <c r="AA150" s="333"/>
      <c r="AB150" s="333"/>
      <c r="AC150" s="28"/>
      <c r="AD150" s="28"/>
      <c r="AE150" s="28"/>
      <c r="AF150" s="28"/>
      <c r="AG150" s="336"/>
      <c r="AH150" s="337"/>
      <c r="AI150" s="339"/>
      <c r="AJ150" s="28"/>
      <c r="AK150" s="28"/>
      <c r="AL150" s="28"/>
      <c r="AM150" s="28"/>
      <c r="AN150" s="344"/>
      <c r="AO150" s="333"/>
      <c r="AP150" s="333"/>
      <c r="AQ150" s="28"/>
      <c r="AR150" s="28"/>
      <c r="AS150" s="28"/>
      <c r="AT150" s="28"/>
      <c r="AU150" s="344"/>
      <c r="AV150" s="333"/>
      <c r="AW150" s="333"/>
      <c r="AX150" s="28"/>
      <c r="AY150" s="28"/>
      <c r="AZ150" s="28"/>
      <c r="BA150" s="28"/>
      <c r="BB150" s="344"/>
      <c r="BC150" s="333"/>
      <c r="BD150" s="333"/>
      <c r="BE150" s="28"/>
      <c r="BF150" s="32"/>
      <c r="BG150" s="62"/>
      <c r="BH150" s="13"/>
      <c r="BI150" s="22"/>
      <c r="BJ150" s="22"/>
      <c r="BK150" s="22"/>
      <c r="BL150" s="22"/>
      <c r="BM150" s="344"/>
      <c r="BN150" s="333"/>
      <c r="BO150" s="333"/>
      <c r="BP150" s="28"/>
      <c r="BQ150" s="28"/>
      <c r="BR150" s="28"/>
      <c r="BS150" s="28"/>
    </row>
    <row r="151" spans="1:71" ht="9" customHeight="1">
      <c r="A151" s="43"/>
      <c r="B151" s="60"/>
      <c r="C151" s="17"/>
      <c r="D151" s="17"/>
      <c r="E151" s="344"/>
      <c r="F151" s="333"/>
      <c r="G151" s="333"/>
      <c r="H151" s="22"/>
      <c r="I151" s="22"/>
      <c r="J151" s="22"/>
      <c r="K151" s="22"/>
      <c r="L151" s="344"/>
      <c r="M151" s="333"/>
      <c r="N151" s="333"/>
      <c r="O151" s="22"/>
      <c r="P151" s="22"/>
      <c r="Q151" s="22"/>
      <c r="R151" s="22"/>
      <c r="S151" s="344"/>
      <c r="T151" s="333"/>
      <c r="U151" s="333"/>
      <c r="V151" s="22"/>
      <c r="W151" s="22"/>
      <c r="X151" s="22"/>
      <c r="Y151" s="22"/>
      <c r="Z151" s="344"/>
      <c r="AA151" s="333"/>
      <c r="AB151" s="333"/>
      <c r="AC151" s="22"/>
      <c r="AD151" s="22"/>
      <c r="AE151" s="22"/>
      <c r="AF151" s="22"/>
      <c r="AG151" s="344" t="s">
        <v>213</v>
      </c>
      <c r="AH151" s="333">
        <v>3</v>
      </c>
      <c r="AI151" s="333"/>
      <c r="AJ151" s="22"/>
      <c r="AK151" s="22"/>
      <c r="AL151" s="22"/>
      <c r="AM151" s="22"/>
      <c r="AN151" s="344" t="s">
        <v>213</v>
      </c>
      <c r="AO151" s="333">
        <v>3</v>
      </c>
      <c r="AP151" s="333"/>
      <c r="AQ151" s="22"/>
      <c r="AR151" s="22"/>
      <c r="AS151" s="22"/>
      <c r="AT151" s="22"/>
      <c r="AU151" s="344"/>
      <c r="AV151" s="333"/>
      <c r="AW151" s="333"/>
      <c r="AX151" s="22"/>
      <c r="AY151" s="22"/>
      <c r="AZ151" s="22"/>
      <c r="BA151" s="22"/>
      <c r="BB151" s="344"/>
      <c r="BC151" s="333"/>
      <c r="BD151" s="333"/>
      <c r="BE151" s="38"/>
      <c r="BF151" s="39"/>
      <c r="BG151" s="64"/>
      <c r="BI151" s="17"/>
      <c r="BJ151" s="17"/>
      <c r="BK151" s="17"/>
      <c r="BL151" s="17"/>
      <c r="BM151" s="344"/>
      <c r="BN151" s="333"/>
      <c r="BO151" s="333"/>
      <c r="BP151" s="22"/>
      <c r="BQ151" s="22"/>
      <c r="BR151" s="22"/>
      <c r="BS151" s="22"/>
    </row>
    <row r="152" spans="1:71" ht="9" customHeight="1" thickBot="1">
      <c r="A152" s="43"/>
      <c r="B152" s="60"/>
      <c r="C152" s="17"/>
      <c r="D152" s="17"/>
      <c r="E152" s="344"/>
      <c r="F152" s="333"/>
      <c r="G152" s="333"/>
      <c r="H152" s="28"/>
      <c r="I152" s="28"/>
      <c r="J152" s="28"/>
      <c r="K152" s="28"/>
      <c r="L152" s="344"/>
      <c r="M152" s="333"/>
      <c r="N152" s="333"/>
      <c r="O152" s="28"/>
      <c r="P152" s="28"/>
      <c r="Q152" s="28"/>
      <c r="R152" s="28"/>
      <c r="S152" s="344"/>
      <c r="T152" s="333"/>
      <c r="U152" s="333"/>
      <c r="V152" s="28"/>
      <c r="W152" s="28"/>
      <c r="X152" s="28"/>
      <c r="Y152" s="28"/>
      <c r="Z152" s="344"/>
      <c r="AA152" s="333"/>
      <c r="AB152" s="333"/>
      <c r="AC152" s="28"/>
      <c r="AD152" s="28"/>
      <c r="AE152" s="28"/>
      <c r="AF152" s="28"/>
      <c r="AG152" s="344"/>
      <c r="AH152" s="333"/>
      <c r="AI152" s="333"/>
      <c r="AJ152" s="28"/>
      <c r="AK152" s="28"/>
      <c r="AL152" s="28"/>
      <c r="AM152" s="28"/>
      <c r="AN152" s="344"/>
      <c r="AO152" s="333"/>
      <c r="AP152" s="333"/>
      <c r="AQ152" s="28"/>
      <c r="AR152" s="28"/>
      <c r="AS152" s="28"/>
      <c r="AT152" s="28"/>
      <c r="AU152" s="344"/>
      <c r="AV152" s="333"/>
      <c r="AW152" s="333"/>
      <c r="AX152" s="28"/>
      <c r="AY152" s="28"/>
      <c r="AZ152" s="28"/>
      <c r="BA152" s="28"/>
      <c r="BB152" s="344"/>
      <c r="BC152" s="333"/>
      <c r="BD152" s="333"/>
      <c r="BE152" s="38"/>
      <c r="BF152" s="39"/>
      <c r="BG152" s="64"/>
      <c r="BI152" s="17"/>
      <c r="BJ152" s="17"/>
      <c r="BK152" s="17"/>
      <c r="BL152" s="17"/>
      <c r="BM152" s="344"/>
      <c r="BN152" s="333"/>
      <c r="BO152" s="333"/>
      <c r="BP152" s="28"/>
      <c r="BQ152" s="28"/>
      <c r="BR152" s="28"/>
      <c r="BS152" s="28"/>
    </row>
    <row r="153" spans="1:71" ht="9" customHeight="1" thickTop="1">
      <c r="A153" s="449" t="s">
        <v>519</v>
      </c>
      <c r="B153" s="450"/>
      <c r="C153" s="17"/>
      <c r="D153" s="17"/>
      <c r="E153" s="343"/>
      <c r="F153" s="343"/>
      <c r="G153" s="343"/>
      <c r="H153" s="22"/>
      <c r="I153" s="22"/>
      <c r="J153" s="22"/>
      <c r="K153" s="22"/>
      <c r="L153" s="343"/>
      <c r="M153" s="343"/>
      <c r="N153" s="343"/>
      <c r="O153" s="22"/>
      <c r="P153" s="22"/>
      <c r="Q153" s="22"/>
      <c r="R153" s="22"/>
      <c r="S153" s="343"/>
      <c r="T153" s="343"/>
      <c r="U153" s="343"/>
      <c r="V153" s="17"/>
      <c r="W153" s="17"/>
      <c r="X153" s="17"/>
      <c r="Y153" s="17"/>
      <c r="Z153" s="343"/>
      <c r="AA153" s="343"/>
      <c r="AB153" s="343"/>
      <c r="AC153" s="22"/>
      <c r="AD153" s="22"/>
      <c r="AE153" s="22"/>
      <c r="AF153" s="22"/>
      <c r="AG153" s="346" t="str">
        <f>AG41</f>
        <v>工学融合科目1</v>
      </c>
      <c r="AH153" s="347"/>
      <c r="AI153" s="341" t="str">
        <f>IFERROR(VLOOKUP(AG153,科目チェック!$T$46:$X$78,4,FALSE)&amp;"","")</f>
        <v/>
      </c>
      <c r="AJ153" s="22"/>
      <c r="AK153" s="22"/>
      <c r="AL153" s="22"/>
      <c r="AM153" s="22"/>
      <c r="AN153" s="346" t="str">
        <f>AN41</f>
        <v>工学融合科目2</v>
      </c>
      <c r="AO153" s="347"/>
      <c r="AP153" s="341" t="str">
        <f>IFERROR(VLOOKUP(AN153,科目チェック!$T$46:$X$78,4,FALSE)&amp;"","")</f>
        <v/>
      </c>
      <c r="AQ153" s="22"/>
      <c r="AR153" s="22"/>
      <c r="AS153" s="22"/>
      <c r="AT153" s="22"/>
      <c r="AU153" s="343"/>
      <c r="AV153" s="343"/>
      <c r="AW153" s="343"/>
      <c r="AX153" s="22"/>
      <c r="AY153" s="22"/>
      <c r="AZ153" s="22"/>
      <c r="BA153" s="22"/>
      <c r="BB153" s="343"/>
      <c r="BC153" s="343"/>
      <c r="BD153" s="343"/>
      <c r="BE153" s="38"/>
      <c r="BF153" s="39"/>
      <c r="BG153" s="64"/>
      <c r="BI153" s="17"/>
      <c r="BJ153" s="17"/>
      <c r="BK153" s="17"/>
      <c r="BL153" s="17"/>
      <c r="BM153" s="343"/>
      <c r="BN153" s="343"/>
      <c r="BO153" s="343"/>
      <c r="BP153" s="22"/>
      <c r="BQ153" s="22"/>
      <c r="BR153" s="22"/>
      <c r="BS153" s="22"/>
    </row>
    <row r="154" spans="1:71" ht="9" customHeight="1" thickBot="1">
      <c r="A154" s="449"/>
      <c r="B154" s="450"/>
      <c r="C154" s="17"/>
      <c r="D154" s="17"/>
      <c r="E154" s="343"/>
      <c r="F154" s="343"/>
      <c r="G154" s="343"/>
      <c r="H154" s="22"/>
      <c r="I154" s="22"/>
      <c r="J154" s="22"/>
      <c r="K154" s="22"/>
      <c r="L154" s="343"/>
      <c r="M154" s="343"/>
      <c r="N154" s="343"/>
      <c r="O154" s="22"/>
      <c r="P154" s="22"/>
      <c r="Q154" s="22"/>
      <c r="R154" s="22"/>
      <c r="S154" s="343"/>
      <c r="T154" s="343"/>
      <c r="U154" s="343"/>
      <c r="V154" s="17"/>
      <c r="W154" s="17"/>
      <c r="X154" s="17"/>
      <c r="Y154" s="17"/>
      <c r="Z154" s="343"/>
      <c r="AA154" s="343"/>
      <c r="AB154" s="343"/>
      <c r="AC154" s="22"/>
      <c r="AD154" s="22"/>
      <c r="AE154" s="22"/>
      <c r="AF154" s="22"/>
      <c r="AG154" s="348"/>
      <c r="AH154" s="349"/>
      <c r="AI154" s="342"/>
      <c r="AJ154" s="22"/>
      <c r="AK154" s="22"/>
      <c r="AL154" s="22"/>
      <c r="AM154" s="22"/>
      <c r="AN154" s="348"/>
      <c r="AO154" s="349"/>
      <c r="AP154" s="342"/>
      <c r="AQ154" s="22"/>
      <c r="AR154" s="22"/>
      <c r="AS154" s="22"/>
      <c r="AT154" s="22"/>
      <c r="AU154" s="343"/>
      <c r="AV154" s="343"/>
      <c r="AW154" s="343"/>
      <c r="AX154" s="22"/>
      <c r="AY154" s="22"/>
      <c r="AZ154" s="22"/>
      <c r="BA154" s="22"/>
      <c r="BB154" s="343"/>
      <c r="BC154" s="343"/>
      <c r="BD154" s="343"/>
      <c r="BE154" s="38"/>
      <c r="BF154" s="39"/>
      <c r="BG154" s="64"/>
      <c r="BI154" s="17"/>
      <c r="BJ154" s="17"/>
      <c r="BK154" s="17"/>
      <c r="BL154" s="17"/>
      <c r="BM154" s="343"/>
      <c r="BN154" s="343"/>
      <c r="BO154" s="343"/>
      <c r="BP154" s="22"/>
      <c r="BQ154" s="22"/>
      <c r="BR154" s="22"/>
      <c r="BS154" s="22"/>
    </row>
    <row r="155" spans="1:71" ht="9" customHeight="1" thickTop="1">
      <c r="A155" s="43"/>
      <c r="B155" s="60"/>
      <c r="C155" s="17"/>
      <c r="D155" s="17"/>
      <c r="E155" s="344"/>
      <c r="F155" s="333"/>
      <c r="G155" s="333"/>
      <c r="H155" s="22"/>
      <c r="I155" s="22"/>
      <c r="J155" s="22"/>
      <c r="K155" s="22"/>
      <c r="L155" s="344"/>
      <c r="M155" s="333"/>
      <c r="N155" s="333"/>
      <c r="O155" s="22"/>
      <c r="P155" s="22"/>
      <c r="Q155" s="22"/>
      <c r="R155" s="22"/>
      <c r="S155" s="344"/>
      <c r="T155" s="333"/>
      <c r="U155" s="333"/>
      <c r="V155" s="22"/>
      <c r="W155" s="22"/>
      <c r="X155" s="22"/>
      <c r="Y155" s="22"/>
      <c r="Z155" s="344"/>
      <c r="AA155" s="333"/>
      <c r="AB155" s="333"/>
      <c r="AC155" s="22"/>
      <c r="AD155" s="22"/>
      <c r="AE155" s="22"/>
      <c r="AF155" s="22"/>
      <c r="AG155" s="344" t="s">
        <v>228</v>
      </c>
      <c r="AH155" s="333"/>
      <c r="AI155" s="333"/>
      <c r="AJ155" s="22"/>
      <c r="AK155" s="22"/>
      <c r="AL155" s="22"/>
      <c r="AM155" s="22"/>
      <c r="AN155" s="344" t="s">
        <v>228</v>
      </c>
      <c r="AO155" s="333"/>
      <c r="AP155" s="333"/>
      <c r="AQ155" s="22"/>
      <c r="AR155" s="22"/>
      <c r="AS155" s="22"/>
      <c r="AT155" s="22"/>
      <c r="AU155" s="344" t="s">
        <v>228</v>
      </c>
      <c r="AV155" s="333"/>
      <c r="AW155" s="333"/>
      <c r="AX155" s="22"/>
      <c r="AY155" s="22"/>
      <c r="AZ155" s="22"/>
      <c r="BA155" s="22"/>
      <c r="BB155" s="344" t="s">
        <v>228</v>
      </c>
      <c r="BC155" s="333"/>
      <c r="BD155" s="333"/>
      <c r="BE155" s="38"/>
      <c r="BF155" s="39"/>
      <c r="BG155" s="64"/>
      <c r="BI155" s="17"/>
      <c r="BJ155" s="17"/>
      <c r="BK155" s="17"/>
      <c r="BL155" s="17"/>
      <c r="BM155" s="344"/>
      <c r="BN155" s="333"/>
      <c r="BO155" s="333"/>
      <c r="BP155" s="22"/>
      <c r="BQ155" s="22"/>
      <c r="BR155" s="22"/>
      <c r="BS155" s="22"/>
    </row>
    <row r="156" spans="1:71" ht="9" customHeight="1">
      <c r="A156" s="43"/>
      <c r="B156" s="60"/>
      <c r="C156" s="17"/>
      <c r="D156" s="17"/>
      <c r="E156" s="344"/>
      <c r="F156" s="333"/>
      <c r="G156" s="333"/>
      <c r="H156" s="28"/>
      <c r="I156" s="28"/>
      <c r="J156" s="28"/>
      <c r="K156" s="28"/>
      <c r="L156" s="344"/>
      <c r="M156" s="333"/>
      <c r="N156" s="333"/>
      <c r="O156" s="28"/>
      <c r="P156" s="28"/>
      <c r="Q156" s="28"/>
      <c r="R156" s="28"/>
      <c r="S156" s="344"/>
      <c r="T156" s="333"/>
      <c r="U156" s="333"/>
      <c r="V156" s="28"/>
      <c r="W156" s="28"/>
      <c r="X156" s="28"/>
      <c r="Y156" s="28"/>
      <c r="Z156" s="344"/>
      <c r="AA156" s="333"/>
      <c r="AB156" s="333"/>
      <c r="AC156" s="28"/>
      <c r="AD156" s="28"/>
      <c r="AE156" s="28"/>
      <c r="AF156" s="28"/>
      <c r="AG156" s="344"/>
      <c r="AH156" s="333"/>
      <c r="AI156" s="333"/>
      <c r="AJ156" s="28"/>
      <c r="AK156" s="28"/>
      <c r="AL156" s="28"/>
      <c r="AM156" s="28"/>
      <c r="AN156" s="344"/>
      <c r="AO156" s="333"/>
      <c r="AP156" s="333"/>
      <c r="AQ156" s="28"/>
      <c r="AR156" s="28"/>
      <c r="AS156" s="28"/>
      <c r="AT156" s="28"/>
      <c r="AU156" s="344"/>
      <c r="AV156" s="333"/>
      <c r="AW156" s="333"/>
      <c r="AX156" s="28"/>
      <c r="AY156" s="28"/>
      <c r="AZ156" s="28"/>
      <c r="BA156" s="28"/>
      <c r="BB156" s="344"/>
      <c r="BC156" s="333"/>
      <c r="BD156" s="333"/>
      <c r="BE156" s="38"/>
      <c r="BF156" s="39"/>
      <c r="BG156" s="64"/>
      <c r="BI156" s="17"/>
      <c r="BJ156" s="17"/>
      <c r="BK156" s="17"/>
      <c r="BL156" s="17"/>
      <c r="BM156" s="344"/>
      <c r="BN156" s="333"/>
      <c r="BO156" s="333"/>
      <c r="BP156" s="28"/>
      <c r="BQ156" s="28"/>
      <c r="BR156" s="28"/>
      <c r="BS156" s="28"/>
    </row>
    <row r="157" spans="1:71" ht="9" customHeight="1">
      <c r="A157" s="43"/>
      <c r="B157" s="60"/>
      <c r="C157" s="17"/>
      <c r="D157" s="17"/>
      <c r="E157" s="343"/>
      <c r="F157" s="343"/>
      <c r="G157" s="343"/>
      <c r="H157" s="22"/>
      <c r="I157" s="22"/>
      <c r="J157" s="22"/>
      <c r="K157" s="22"/>
      <c r="L157" s="343"/>
      <c r="M157" s="343"/>
      <c r="N157" s="343"/>
      <c r="O157" s="22"/>
      <c r="P157" s="22"/>
      <c r="Q157" s="22"/>
      <c r="R157" s="22"/>
      <c r="S157" s="343"/>
      <c r="T157" s="343"/>
      <c r="U157" s="343"/>
      <c r="V157" s="17"/>
      <c r="W157" s="17"/>
      <c r="X157" s="17"/>
      <c r="Y157" s="17"/>
      <c r="Z157" s="343"/>
      <c r="AA157" s="343"/>
      <c r="AB157" s="343"/>
      <c r="AC157" s="22"/>
      <c r="AD157" s="22"/>
      <c r="AE157" s="22"/>
      <c r="AF157" s="22"/>
      <c r="AG157" s="334" t="str">
        <f>科目チェック!$L$89</f>
        <v>機械工学特別講義Ⅰ</v>
      </c>
      <c r="AH157" s="335"/>
      <c r="AI157" s="338" t="str">
        <f>IFERROR(VLOOKUP(AG157,科目チェック!$L$46:$Q$96,4,FALSE)&amp;"","")</f>
        <v/>
      </c>
      <c r="AJ157" s="22"/>
      <c r="AK157" s="22"/>
      <c r="AL157" s="22"/>
      <c r="AM157" s="22"/>
      <c r="AN157" s="334" t="str">
        <f>科目チェック!$L$90</f>
        <v>機械工学特別講義Ⅱ</v>
      </c>
      <c r="AO157" s="335"/>
      <c r="AP157" s="338" t="str">
        <f>IFERROR(VLOOKUP(AN157,科目チェック!$L$46:$Q$96,4,FALSE)&amp;"","")</f>
        <v/>
      </c>
      <c r="AQ157" s="22"/>
      <c r="AR157" s="22"/>
      <c r="AS157" s="22"/>
      <c r="AT157" s="22"/>
      <c r="AU157" s="334" t="str">
        <f>科目チェック!$L$91</f>
        <v>機械工学特別講義Ⅲ</v>
      </c>
      <c r="AV157" s="335"/>
      <c r="AW157" s="338" t="str">
        <f>IFERROR(VLOOKUP(AU157,科目チェック!$L$46:$Q$96,4,FALSE)&amp;"","")</f>
        <v/>
      </c>
      <c r="AX157" s="22"/>
      <c r="AY157" s="22"/>
      <c r="AZ157" s="22"/>
      <c r="BA157" s="22"/>
      <c r="BB157" s="334" t="str">
        <f>科目チェック!$L$92</f>
        <v>機械工学特別講義Ⅳ</v>
      </c>
      <c r="BC157" s="335"/>
      <c r="BD157" s="338" t="str">
        <f>IFERROR(VLOOKUP(BB157,科目チェック!$L$46:$Q$96,4,FALSE)&amp;"","")</f>
        <v/>
      </c>
      <c r="BE157" s="38"/>
      <c r="BF157" s="39"/>
      <c r="BG157" s="64"/>
      <c r="BI157" s="17"/>
      <c r="BJ157" s="17"/>
      <c r="BK157" s="17"/>
      <c r="BL157" s="17"/>
      <c r="BM157" s="343"/>
      <c r="BN157" s="343"/>
      <c r="BO157" s="343"/>
      <c r="BP157" s="22"/>
      <c r="BQ157" s="22"/>
      <c r="BR157" s="22"/>
      <c r="BS157" s="22"/>
    </row>
    <row r="158" spans="1:71" ht="9" customHeight="1">
      <c r="A158" s="43"/>
      <c r="B158" s="60"/>
      <c r="C158" s="17"/>
      <c r="D158" s="17"/>
      <c r="E158" s="343"/>
      <c r="F158" s="343"/>
      <c r="G158" s="343"/>
      <c r="H158" s="22"/>
      <c r="I158" s="22"/>
      <c r="J158" s="22"/>
      <c r="K158" s="22"/>
      <c r="L158" s="343"/>
      <c r="M158" s="343"/>
      <c r="N158" s="343"/>
      <c r="O158" s="22"/>
      <c r="P158" s="22"/>
      <c r="Q158" s="22"/>
      <c r="R158" s="22"/>
      <c r="S158" s="343"/>
      <c r="T158" s="343"/>
      <c r="U158" s="343"/>
      <c r="V158" s="17"/>
      <c r="W158" s="17"/>
      <c r="X158" s="17"/>
      <c r="Y158" s="17"/>
      <c r="Z158" s="343"/>
      <c r="AA158" s="343"/>
      <c r="AB158" s="343"/>
      <c r="AC158" s="22"/>
      <c r="AD158" s="22"/>
      <c r="AE158" s="22"/>
      <c r="AF158" s="22"/>
      <c r="AG158" s="336"/>
      <c r="AH158" s="337"/>
      <c r="AI158" s="339"/>
      <c r="AJ158" s="22"/>
      <c r="AK158" s="22"/>
      <c r="AL158" s="22"/>
      <c r="AM158" s="22"/>
      <c r="AN158" s="336"/>
      <c r="AO158" s="337"/>
      <c r="AP158" s="339"/>
      <c r="AQ158" s="22"/>
      <c r="AR158" s="22"/>
      <c r="AS158" s="22"/>
      <c r="AT158" s="22"/>
      <c r="AU158" s="336"/>
      <c r="AV158" s="337"/>
      <c r="AW158" s="339"/>
      <c r="AX158" s="22"/>
      <c r="AY158" s="22"/>
      <c r="AZ158" s="22"/>
      <c r="BA158" s="22"/>
      <c r="BB158" s="336"/>
      <c r="BC158" s="337"/>
      <c r="BD158" s="339"/>
      <c r="BE158" s="38"/>
      <c r="BF158" s="39"/>
      <c r="BG158" s="64"/>
      <c r="BI158" s="17"/>
      <c r="BJ158" s="17"/>
      <c r="BK158" s="17"/>
      <c r="BL158" s="17"/>
      <c r="BM158" s="343"/>
      <c r="BN158" s="343"/>
      <c r="BO158" s="343"/>
      <c r="BP158" s="22"/>
      <c r="BQ158" s="22"/>
      <c r="BR158" s="22"/>
      <c r="BS158" s="22"/>
    </row>
    <row r="159" spans="1:71" ht="9" customHeight="1">
      <c r="A159" s="43"/>
      <c r="B159" s="60"/>
      <c r="C159" s="17"/>
      <c r="D159" s="17"/>
      <c r="E159" s="344"/>
      <c r="F159" s="333"/>
      <c r="G159" s="333"/>
      <c r="H159" s="22"/>
      <c r="I159" s="22"/>
      <c r="J159" s="22"/>
      <c r="K159" s="22"/>
      <c r="L159" s="344"/>
      <c r="M159" s="333"/>
      <c r="N159" s="333"/>
      <c r="O159" s="22"/>
      <c r="P159" s="22"/>
      <c r="Q159" s="22"/>
      <c r="R159" s="22"/>
      <c r="S159" s="344"/>
      <c r="T159" s="333"/>
      <c r="U159" s="333"/>
      <c r="V159" s="22"/>
      <c r="W159" s="22"/>
      <c r="X159" s="22"/>
      <c r="Y159" s="22"/>
      <c r="Z159" s="344"/>
      <c r="AA159" s="333"/>
      <c r="AB159" s="333"/>
      <c r="AC159" s="22"/>
      <c r="AD159" s="22"/>
      <c r="AE159" s="22"/>
      <c r="AF159" s="22"/>
      <c r="AG159" s="344" t="s">
        <v>228</v>
      </c>
      <c r="AH159" s="333"/>
      <c r="AI159" s="333"/>
      <c r="AJ159" s="22"/>
      <c r="AK159" s="22"/>
      <c r="AL159" s="22"/>
      <c r="AM159" s="22"/>
      <c r="AN159" s="344" t="s">
        <v>228</v>
      </c>
      <c r="AO159" s="333"/>
      <c r="AP159" s="333"/>
      <c r="AQ159" s="22"/>
      <c r="AR159" s="22"/>
      <c r="AS159" s="22"/>
      <c r="AT159" s="22"/>
      <c r="AU159" s="344" t="s">
        <v>228</v>
      </c>
      <c r="AV159" s="333"/>
      <c r="AW159" s="333"/>
      <c r="AX159" s="22"/>
      <c r="AY159" s="22"/>
      <c r="AZ159" s="22"/>
      <c r="BA159" s="22"/>
      <c r="BB159" s="344" t="s">
        <v>228</v>
      </c>
      <c r="BC159" s="333"/>
      <c r="BD159" s="333"/>
      <c r="BE159" s="38"/>
      <c r="BF159" s="39"/>
      <c r="BG159" s="64"/>
      <c r="BI159" s="17"/>
      <c r="BJ159" s="17"/>
      <c r="BK159" s="17"/>
      <c r="BL159" s="17"/>
      <c r="BM159" s="344"/>
      <c r="BN159" s="333"/>
      <c r="BO159" s="333"/>
      <c r="BP159" s="22"/>
      <c r="BQ159" s="22"/>
      <c r="BR159" s="22"/>
      <c r="BS159" s="22"/>
    </row>
    <row r="160" spans="1:71" ht="9" customHeight="1">
      <c r="A160" s="43"/>
      <c r="B160" s="60"/>
      <c r="C160" s="17"/>
      <c r="D160" s="17"/>
      <c r="E160" s="344"/>
      <c r="F160" s="333"/>
      <c r="G160" s="333"/>
      <c r="H160" s="28"/>
      <c r="I160" s="28"/>
      <c r="J160" s="28"/>
      <c r="K160" s="28"/>
      <c r="L160" s="344"/>
      <c r="M160" s="333"/>
      <c r="N160" s="333"/>
      <c r="O160" s="28"/>
      <c r="P160" s="28"/>
      <c r="Q160" s="28"/>
      <c r="R160" s="28"/>
      <c r="S160" s="344"/>
      <c r="T160" s="333"/>
      <c r="U160" s="333"/>
      <c r="V160" s="28"/>
      <c r="W160" s="28"/>
      <c r="X160" s="28"/>
      <c r="Y160" s="28"/>
      <c r="Z160" s="344"/>
      <c r="AA160" s="333"/>
      <c r="AB160" s="333"/>
      <c r="AC160" s="28"/>
      <c r="AD160" s="28"/>
      <c r="AE160" s="28"/>
      <c r="AF160" s="28"/>
      <c r="AG160" s="344"/>
      <c r="AH160" s="333"/>
      <c r="AI160" s="333"/>
      <c r="AJ160" s="28"/>
      <c r="AK160" s="28"/>
      <c r="AL160" s="28"/>
      <c r="AM160" s="28"/>
      <c r="AN160" s="344"/>
      <c r="AO160" s="333"/>
      <c r="AP160" s="333"/>
      <c r="AQ160" s="28"/>
      <c r="AR160" s="28"/>
      <c r="AS160" s="28"/>
      <c r="AT160" s="28"/>
      <c r="AU160" s="344"/>
      <c r="AV160" s="333"/>
      <c r="AW160" s="333"/>
      <c r="AX160" s="28"/>
      <c r="AY160" s="28"/>
      <c r="AZ160" s="28"/>
      <c r="BA160" s="28"/>
      <c r="BB160" s="344"/>
      <c r="BC160" s="333"/>
      <c r="BD160" s="333"/>
      <c r="BE160" s="38"/>
      <c r="BF160" s="39"/>
      <c r="BG160" s="64"/>
      <c r="BI160" s="17"/>
      <c r="BJ160" s="17"/>
      <c r="BK160" s="17"/>
      <c r="BL160" s="17"/>
      <c r="BM160" s="344"/>
      <c r="BN160" s="333"/>
      <c r="BO160" s="333"/>
      <c r="BP160" s="28"/>
      <c r="BQ160" s="28"/>
      <c r="BR160" s="28"/>
      <c r="BS160" s="28"/>
    </row>
    <row r="161" spans="1:71" ht="9" customHeight="1">
      <c r="A161" s="43"/>
      <c r="B161" s="60"/>
      <c r="C161" s="17"/>
      <c r="D161" s="17"/>
      <c r="E161" s="343"/>
      <c r="F161" s="343"/>
      <c r="G161" s="343"/>
      <c r="H161" s="22"/>
      <c r="I161" s="22"/>
      <c r="J161" s="22"/>
      <c r="K161" s="22"/>
      <c r="L161" s="343"/>
      <c r="M161" s="343"/>
      <c r="N161" s="343"/>
      <c r="O161" s="22"/>
      <c r="P161" s="22"/>
      <c r="Q161" s="22"/>
      <c r="R161" s="22"/>
      <c r="S161" s="343"/>
      <c r="T161" s="343"/>
      <c r="U161" s="343"/>
      <c r="V161" s="17"/>
      <c r="W161" s="17"/>
      <c r="X161" s="17"/>
      <c r="Y161" s="17"/>
      <c r="Z161" s="343"/>
      <c r="AA161" s="343"/>
      <c r="AB161" s="343"/>
      <c r="AC161" s="22"/>
      <c r="AD161" s="22"/>
      <c r="AE161" s="22"/>
      <c r="AF161" s="22"/>
      <c r="AG161" s="334" t="str">
        <f>科目チェック!$L$93</f>
        <v>機械工学特別講義Ⅴ</v>
      </c>
      <c r="AH161" s="335"/>
      <c r="AI161" s="338" t="str">
        <f>IFERROR(VLOOKUP(AG161,科目チェック!$L$46:$Q$96,4,FALSE)&amp;"","")</f>
        <v/>
      </c>
      <c r="AJ161" s="22"/>
      <c r="AK161" s="22"/>
      <c r="AL161" s="22"/>
      <c r="AM161" s="22"/>
      <c r="AN161" s="334" t="str">
        <f>科目チェック!$L$94</f>
        <v>機械工学特別講義Ⅵ</v>
      </c>
      <c r="AO161" s="335"/>
      <c r="AP161" s="338" t="str">
        <f>IFERROR(VLOOKUP(AN161,科目チェック!$L$46:$Q$96,4,FALSE)&amp;"","")</f>
        <v/>
      </c>
      <c r="AQ161" s="22"/>
      <c r="AR161" s="22"/>
      <c r="AS161" s="22"/>
      <c r="AT161" s="22"/>
      <c r="AU161" s="334" t="str">
        <f>科目チェック!$L$95</f>
        <v>機械工学特別講義Ⅶ</v>
      </c>
      <c r="AV161" s="335"/>
      <c r="AW161" s="338" t="str">
        <f>IFERROR(VLOOKUP(AU161,科目チェック!$L$46:$Q$96,4,FALSE)&amp;"","")</f>
        <v/>
      </c>
      <c r="AX161" s="22"/>
      <c r="AY161" s="22"/>
      <c r="AZ161" s="22"/>
      <c r="BA161" s="22"/>
      <c r="BB161" s="334" t="str">
        <f>科目チェック!$L$96</f>
        <v>機械工学特別講義Ⅷ</v>
      </c>
      <c r="BC161" s="335"/>
      <c r="BD161" s="338" t="str">
        <f>IFERROR(VLOOKUP(BB161,科目チェック!$L$46:$Q$96,4,FALSE)&amp;"","")</f>
        <v/>
      </c>
      <c r="BE161" s="38"/>
      <c r="BF161" s="39"/>
      <c r="BG161" s="64"/>
      <c r="BI161" s="17"/>
      <c r="BJ161" s="17"/>
      <c r="BK161" s="17"/>
      <c r="BL161" s="17"/>
      <c r="BM161" s="343"/>
      <c r="BN161" s="343"/>
      <c r="BO161" s="343"/>
      <c r="BP161" s="22"/>
      <c r="BQ161" s="22"/>
      <c r="BR161" s="22"/>
      <c r="BS161" s="22"/>
    </row>
    <row r="162" spans="1:71" ht="9" customHeight="1">
      <c r="A162" s="43"/>
      <c r="B162" s="60"/>
      <c r="C162" s="17"/>
      <c r="D162" s="17"/>
      <c r="E162" s="343"/>
      <c r="F162" s="343"/>
      <c r="G162" s="343"/>
      <c r="H162" s="22"/>
      <c r="I162" s="22"/>
      <c r="J162" s="22"/>
      <c r="K162" s="22"/>
      <c r="L162" s="343"/>
      <c r="M162" s="343"/>
      <c r="N162" s="343"/>
      <c r="O162" s="22"/>
      <c r="P162" s="22"/>
      <c r="Q162" s="22"/>
      <c r="R162" s="22"/>
      <c r="S162" s="343"/>
      <c r="T162" s="343"/>
      <c r="U162" s="343"/>
      <c r="V162" s="17"/>
      <c r="W162" s="17"/>
      <c r="X162" s="17"/>
      <c r="Y162" s="17"/>
      <c r="Z162" s="343"/>
      <c r="AA162" s="343"/>
      <c r="AB162" s="343"/>
      <c r="AC162" s="22"/>
      <c r="AD162" s="22"/>
      <c r="AE162" s="22"/>
      <c r="AF162" s="22"/>
      <c r="AG162" s="336"/>
      <c r="AH162" s="337"/>
      <c r="AI162" s="339"/>
      <c r="AJ162" s="22"/>
      <c r="AK162" s="22"/>
      <c r="AL162" s="22"/>
      <c r="AM162" s="22"/>
      <c r="AN162" s="336"/>
      <c r="AO162" s="337"/>
      <c r="AP162" s="339"/>
      <c r="AQ162" s="22"/>
      <c r="AR162" s="22"/>
      <c r="AS162" s="22"/>
      <c r="AT162" s="22"/>
      <c r="AU162" s="336"/>
      <c r="AV162" s="337"/>
      <c r="AW162" s="339"/>
      <c r="AX162" s="22"/>
      <c r="AY162" s="22"/>
      <c r="AZ162" s="22"/>
      <c r="BA162" s="22"/>
      <c r="BB162" s="336"/>
      <c r="BC162" s="337"/>
      <c r="BD162" s="339"/>
      <c r="BE162" s="38"/>
      <c r="BF162" s="39"/>
      <c r="BG162" s="64"/>
      <c r="BI162" s="17"/>
      <c r="BJ162" s="17"/>
      <c r="BK162" s="17"/>
      <c r="BL162" s="17"/>
      <c r="BM162" s="343"/>
      <c r="BN162" s="343"/>
      <c r="BO162" s="343"/>
      <c r="BP162" s="22"/>
      <c r="BQ162" s="22"/>
      <c r="BR162" s="22"/>
      <c r="BS162" s="22"/>
    </row>
    <row r="163" spans="1:71" ht="9" customHeight="1">
      <c r="A163" s="44"/>
      <c r="B163" s="61"/>
      <c r="C163" s="42"/>
      <c r="D163" s="42"/>
      <c r="E163" s="155"/>
      <c r="F163" s="155"/>
      <c r="G163" s="155"/>
      <c r="H163" s="33"/>
      <c r="I163" s="33"/>
      <c r="J163" s="33"/>
      <c r="K163" s="33"/>
      <c r="L163" s="155"/>
      <c r="M163" s="155"/>
      <c r="N163" s="155"/>
      <c r="O163" s="33"/>
      <c r="P163" s="33"/>
      <c r="Q163" s="33"/>
      <c r="R163" s="33"/>
      <c r="S163" s="155"/>
      <c r="T163" s="155"/>
      <c r="U163" s="155"/>
      <c r="V163" s="42"/>
      <c r="W163" s="42"/>
      <c r="X163" s="42"/>
      <c r="Y163" s="42"/>
      <c r="Z163" s="155"/>
      <c r="AA163" s="155"/>
      <c r="AB163" s="155"/>
      <c r="AC163" s="33"/>
      <c r="AD163" s="33"/>
      <c r="AE163" s="33"/>
      <c r="AF163" s="33"/>
      <c r="AG163" s="155"/>
      <c r="AH163" s="155"/>
      <c r="AI163" s="155"/>
      <c r="AJ163" s="33"/>
      <c r="AK163" s="33"/>
      <c r="AL163" s="33"/>
      <c r="AM163" s="33"/>
      <c r="AN163" s="155"/>
      <c r="AO163" s="155"/>
      <c r="AP163" s="155"/>
      <c r="AQ163" s="33"/>
      <c r="AR163" s="33"/>
      <c r="AS163" s="33"/>
      <c r="AT163" s="33"/>
      <c r="AU163" s="155"/>
      <c r="AV163" s="155"/>
      <c r="AW163" s="155"/>
      <c r="AX163" s="33"/>
      <c r="AY163" s="33"/>
      <c r="AZ163" s="33"/>
      <c r="BA163" s="33"/>
      <c r="BB163" s="155"/>
      <c r="BC163" s="155"/>
      <c r="BD163" s="155"/>
      <c r="BE163" s="40"/>
      <c r="BF163" s="41"/>
      <c r="BG163" s="65"/>
      <c r="BI163" s="17"/>
      <c r="BJ163" s="17"/>
      <c r="BK163" s="17"/>
      <c r="BL163" s="17"/>
      <c r="BM163" s="153"/>
      <c r="BN163" s="153"/>
      <c r="BO163" s="153"/>
      <c r="BP163" s="22"/>
      <c r="BQ163" s="22"/>
      <c r="BR163" s="22"/>
      <c r="BS163" s="22"/>
    </row>
    <row r="164" spans="1:71" ht="9" customHeight="1">
      <c r="A164" s="45"/>
      <c r="B164" s="19"/>
      <c r="C164" s="6"/>
      <c r="D164" s="6"/>
      <c r="E164" s="394" t="s">
        <v>228</v>
      </c>
      <c r="F164" s="422">
        <v>1</v>
      </c>
      <c r="G164" s="422"/>
      <c r="H164" s="46"/>
      <c r="I164" s="46"/>
      <c r="J164" s="46"/>
      <c r="K164" s="46"/>
      <c r="L164" s="394" t="s">
        <v>228</v>
      </c>
      <c r="M164" s="422">
        <v>1</v>
      </c>
      <c r="N164" s="422"/>
      <c r="O164" s="46"/>
      <c r="P164" s="46"/>
      <c r="Q164" s="46"/>
      <c r="R164" s="46"/>
      <c r="S164" s="394" t="s">
        <v>228</v>
      </c>
      <c r="T164" s="422">
        <v>1</v>
      </c>
      <c r="U164" s="422"/>
      <c r="V164" s="46"/>
      <c r="W164" s="46"/>
      <c r="X164" s="46"/>
      <c r="Y164" s="46"/>
      <c r="Z164" s="394" t="s">
        <v>228</v>
      </c>
      <c r="AA164" s="422">
        <v>1</v>
      </c>
      <c r="AB164" s="422"/>
      <c r="AC164" s="46"/>
      <c r="AD164" s="46"/>
      <c r="AE164" s="46"/>
      <c r="AF164" s="46"/>
      <c r="AG164" s="394" t="s">
        <v>228</v>
      </c>
      <c r="AH164" s="422">
        <v>1</v>
      </c>
      <c r="AI164" s="422"/>
      <c r="AJ164" s="46"/>
      <c r="AK164" s="46"/>
      <c r="AL164" s="46"/>
      <c r="AM164" s="46"/>
      <c r="AN164" s="394"/>
      <c r="AO164" s="422"/>
      <c r="AP164" s="422"/>
      <c r="AQ164" s="46"/>
      <c r="AR164" s="46"/>
      <c r="AS164" s="46"/>
      <c r="AT164" s="46"/>
      <c r="AU164" s="394"/>
      <c r="AV164" s="422"/>
      <c r="AW164" s="422"/>
      <c r="AX164" s="46"/>
      <c r="AY164" s="46"/>
      <c r="AZ164" s="46"/>
      <c r="BA164" s="46"/>
      <c r="BB164" s="394"/>
      <c r="BC164" s="422"/>
      <c r="BD164" s="422"/>
      <c r="BE164" s="47"/>
      <c r="BF164" s="48"/>
      <c r="BG164" s="66"/>
      <c r="BI164" s="17"/>
      <c r="BJ164" s="17"/>
      <c r="BK164" s="17"/>
      <c r="BL164" s="17"/>
      <c r="BM164" s="344"/>
      <c r="BN164" s="333"/>
      <c r="BO164" s="333"/>
      <c r="BP164" s="22"/>
      <c r="BQ164" s="22"/>
      <c r="BR164" s="22"/>
      <c r="BS164" s="22"/>
    </row>
    <row r="165" spans="1:71" ht="9" customHeight="1" thickBot="1">
      <c r="A165" s="366" t="s">
        <v>220</v>
      </c>
      <c r="B165" s="367"/>
      <c r="C165" s="17"/>
      <c r="D165" s="17"/>
      <c r="E165" s="344"/>
      <c r="F165" s="333"/>
      <c r="G165" s="333"/>
      <c r="H165" s="28"/>
      <c r="I165" s="28"/>
      <c r="J165" s="28"/>
      <c r="K165" s="28"/>
      <c r="L165" s="344"/>
      <c r="M165" s="333"/>
      <c r="N165" s="333"/>
      <c r="O165" s="28"/>
      <c r="P165" s="28"/>
      <c r="Q165" s="28"/>
      <c r="R165" s="28"/>
      <c r="S165" s="344"/>
      <c r="T165" s="333"/>
      <c r="U165" s="333"/>
      <c r="V165" s="28"/>
      <c r="W165" s="28"/>
      <c r="X165" s="28"/>
      <c r="Y165" s="28"/>
      <c r="Z165" s="344"/>
      <c r="AA165" s="333"/>
      <c r="AB165" s="333"/>
      <c r="AC165" s="28"/>
      <c r="AD165" s="28"/>
      <c r="AE165" s="28"/>
      <c r="AF165" s="28"/>
      <c r="AG165" s="344"/>
      <c r="AH165" s="333"/>
      <c r="AI165" s="333"/>
      <c r="AJ165" s="28"/>
      <c r="AK165" s="28"/>
      <c r="AL165" s="28"/>
      <c r="AM165" s="28"/>
      <c r="AN165" s="344"/>
      <c r="AO165" s="333"/>
      <c r="AP165" s="333"/>
      <c r="AQ165" s="28"/>
      <c r="AR165" s="28"/>
      <c r="AS165" s="28"/>
      <c r="AT165" s="28"/>
      <c r="AU165" s="344"/>
      <c r="AV165" s="333"/>
      <c r="AW165" s="333"/>
      <c r="AX165" s="28"/>
      <c r="AY165" s="28"/>
      <c r="AZ165" s="28"/>
      <c r="BA165" s="28"/>
      <c r="BB165" s="344"/>
      <c r="BC165" s="333"/>
      <c r="BD165" s="333"/>
      <c r="BE165" s="38"/>
      <c r="BF165" s="39"/>
      <c r="BG165" s="64"/>
      <c r="BI165" s="447"/>
      <c r="BJ165" s="447"/>
      <c r="BK165" s="17"/>
      <c r="BL165" s="17"/>
      <c r="BM165" s="344"/>
      <c r="BN165" s="333"/>
      <c r="BO165" s="333"/>
      <c r="BP165" s="28"/>
      <c r="BQ165" s="28"/>
      <c r="BR165" s="28"/>
      <c r="BS165" s="28"/>
    </row>
    <row r="166" spans="1:71" ht="9" customHeight="1" thickTop="1">
      <c r="A166" s="366"/>
      <c r="B166" s="367"/>
      <c r="C166" s="17"/>
      <c r="D166" s="17"/>
      <c r="E166" s="346" t="str">
        <f>E33</f>
        <v>大学英語</v>
      </c>
      <c r="F166" s="347"/>
      <c r="G166" s="350" t="str">
        <f>IFERROR(VLOOKUP(E166,科目チェック!$L$9:$O$18,4,FALSE)&amp;"","")</f>
        <v/>
      </c>
      <c r="H166" s="22"/>
      <c r="I166" s="22"/>
      <c r="J166" s="22"/>
      <c r="K166" s="22"/>
      <c r="L166" s="346" t="str">
        <f>L33</f>
        <v>英語科目1</v>
      </c>
      <c r="M166" s="347"/>
      <c r="N166" s="350" t="str">
        <f>IFERROR(VLOOKUP(L166,科目チェック!$L$9:$O$18,4,FALSE)&amp;"","")</f>
        <v/>
      </c>
      <c r="O166" s="22"/>
      <c r="P166" s="22"/>
      <c r="Q166" s="22"/>
      <c r="R166" s="22"/>
      <c r="S166" s="346" t="str">
        <f>S33</f>
        <v>英語科目2</v>
      </c>
      <c r="T166" s="347"/>
      <c r="U166" s="350" t="str">
        <f>IFERROR(VLOOKUP(S166,科目チェック!$L$9:$O$18,4,FALSE)&amp;"","")</f>
        <v/>
      </c>
      <c r="V166" s="17"/>
      <c r="W166" s="17"/>
      <c r="X166" s="17"/>
      <c r="Y166" s="17"/>
      <c r="Z166" s="346" t="str">
        <f>Z33</f>
        <v>英語科目3</v>
      </c>
      <c r="AA166" s="347"/>
      <c r="AB166" s="350" t="str">
        <f>IFERROR(VLOOKUP(Z166,科目チェック!$L$9:$O$18,4,FALSE)&amp;"","")</f>
        <v/>
      </c>
      <c r="AC166" s="17"/>
      <c r="AD166" s="17"/>
      <c r="AE166" s="17"/>
      <c r="AF166" s="17"/>
      <c r="AG166" s="346" t="str">
        <f>AG33</f>
        <v>英語科目4</v>
      </c>
      <c r="AH166" s="347"/>
      <c r="AI166" s="350" t="str">
        <f>IFERROR(VLOOKUP(AG166,科目チェック!$L$9:$O$18,4,FALSE)&amp;"","")</f>
        <v/>
      </c>
      <c r="AJ166" s="22"/>
      <c r="AK166" s="22"/>
      <c r="AL166" s="22"/>
      <c r="AM166" s="22"/>
      <c r="AN166" s="343"/>
      <c r="AO166" s="343"/>
      <c r="AP166" s="343"/>
      <c r="AQ166" s="22"/>
      <c r="AR166" s="22"/>
      <c r="AS166" s="22"/>
      <c r="AT166" s="22"/>
      <c r="AU166" s="343"/>
      <c r="AV166" s="343"/>
      <c r="AW166" s="343"/>
      <c r="AX166" s="22"/>
      <c r="AY166" s="22"/>
      <c r="AZ166" s="22"/>
      <c r="BA166" s="22"/>
      <c r="BB166" s="343"/>
      <c r="BC166" s="343"/>
      <c r="BD166" s="343"/>
      <c r="BE166" s="38"/>
      <c r="BF166" s="39"/>
      <c r="BG166" s="352">
        <f>習得レベル等集計!$P$13</f>
        <v>0</v>
      </c>
      <c r="BI166" s="447"/>
      <c r="BJ166" s="447"/>
      <c r="BK166" s="17"/>
      <c r="BL166" s="17"/>
      <c r="BM166" s="343"/>
      <c r="BN166" s="343"/>
      <c r="BO166" s="343"/>
      <c r="BP166" s="22"/>
      <c r="BQ166" s="22"/>
      <c r="BR166" s="22"/>
      <c r="BS166" s="22"/>
    </row>
    <row r="167" spans="1:71" ht="9" customHeight="1" thickBot="1">
      <c r="A167" s="366"/>
      <c r="B167" s="367"/>
      <c r="C167" s="17"/>
      <c r="D167" s="17"/>
      <c r="E167" s="348"/>
      <c r="F167" s="349"/>
      <c r="G167" s="351"/>
      <c r="H167" s="22"/>
      <c r="I167" s="22"/>
      <c r="J167" s="22"/>
      <c r="K167" s="22"/>
      <c r="L167" s="348"/>
      <c r="M167" s="349"/>
      <c r="N167" s="351"/>
      <c r="O167" s="22"/>
      <c r="P167" s="22"/>
      <c r="Q167" s="22"/>
      <c r="R167" s="22"/>
      <c r="S167" s="348"/>
      <c r="T167" s="349"/>
      <c r="U167" s="351"/>
      <c r="V167" s="17"/>
      <c r="W167" s="17"/>
      <c r="X167" s="17"/>
      <c r="Y167" s="17"/>
      <c r="Z167" s="348"/>
      <c r="AA167" s="349"/>
      <c r="AB167" s="351"/>
      <c r="AC167" s="17"/>
      <c r="AD167" s="17"/>
      <c r="AE167" s="17"/>
      <c r="AF167" s="17"/>
      <c r="AG167" s="348"/>
      <c r="AH167" s="349"/>
      <c r="AI167" s="351"/>
      <c r="AJ167" s="22"/>
      <c r="AK167" s="22"/>
      <c r="AL167" s="22"/>
      <c r="AM167" s="22"/>
      <c r="AN167" s="343"/>
      <c r="AO167" s="343"/>
      <c r="AP167" s="343"/>
      <c r="AQ167" s="22"/>
      <c r="AR167" s="22"/>
      <c r="AS167" s="22"/>
      <c r="AT167" s="22"/>
      <c r="AU167" s="343"/>
      <c r="AV167" s="343"/>
      <c r="AW167" s="343"/>
      <c r="AX167" s="22"/>
      <c r="AY167" s="22"/>
      <c r="AZ167" s="22"/>
      <c r="BA167" s="22"/>
      <c r="BB167" s="343"/>
      <c r="BC167" s="343"/>
      <c r="BD167" s="343"/>
      <c r="BE167" s="38"/>
      <c r="BF167" s="39"/>
      <c r="BG167" s="352"/>
      <c r="BI167" s="447"/>
      <c r="BJ167" s="447"/>
      <c r="BK167" s="17"/>
      <c r="BL167" s="17"/>
      <c r="BM167" s="343"/>
      <c r="BN167" s="343"/>
      <c r="BO167" s="343"/>
      <c r="BP167" s="22"/>
      <c r="BQ167" s="22"/>
      <c r="BR167" s="22"/>
      <c r="BS167" s="22"/>
    </row>
    <row r="168" spans="1:71" ht="9" customHeight="1" thickTop="1">
      <c r="A168" s="368" t="s">
        <v>305</v>
      </c>
      <c r="B168" s="369"/>
      <c r="C168" s="17"/>
      <c r="D168" s="17"/>
      <c r="E168" s="344" t="s">
        <v>228</v>
      </c>
      <c r="F168" s="333">
        <v>1</v>
      </c>
      <c r="G168" s="333"/>
      <c r="H168" s="22"/>
      <c r="I168" s="22"/>
      <c r="J168" s="22"/>
      <c r="K168" s="22"/>
      <c r="L168" s="344" t="s">
        <v>228</v>
      </c>
      <c r="M168" s="333">
        <v>1</v>
      </c>
      <c r="N168" s="333"/>
      <c r="O168" s="22"/>
      <c r="P168" s="22"/>
      <c r="Q168" s="22"/>
      <c r="R168" s="22"/>
      <c r="S168" s="344"/>
      <c r="T168" s="333"/>
      <c r="U168" s="333"/>
      <c r="V168" s="22"/>
      <c r="W168" s="22"/>
      <c r="X168" s="22"/>
      <c r="Y168" s="22"/>
      <c r="Z168" s="344"/>
      <c r="AA168" s="333"/>
      <c r="AB168" s="333"/>
      <c r="AC168" s="22"/>
      <c r="AD168" s="22"/>
      <c r="AE168" s="22"/>
      <c r="AF168" s="22"/>
      <c r="AG168" s="344" t="s">
        <v>228</v>
      </c>
      <c r="AH168" s="333"/>
      <c r="AI168" s="333"/>
      <c r="AJ168" s="22"/>
      <c r="AK168" s="22"/>
      <c r="AL168" s="22"/>
      <c r="AM168" s="22"/>
      <c r="AN168" s="344" t="s">
        <v>228</v>
      </c>
      <c r="AO168" s="333"/>
      <c r="AP168" s="333"/>
      <c r="AQ168" s="22"/>
      <c r="AR168" s="22"/>
      <c r="AS168" s="22"/>
      <c r="AT168" s="22"/>
      <c r="AU168" s="344" t="s">
        <v>228</v>
      </c>
      <c r="AV168" s="333"/>
      <c r="AW168" s="333"/>
      <c r="AX168" s="22"/>
      <c r="AY168" s="22"/>
      <c r="AZ168" s="22"/>
      <c r="BA168" s="22"/>
      <c r="BB168" s="344" t="s">
        <v>249</v>
      </c>
      <c r="BC168" s="333"/>
      <c r="BD168" s="333"/>
      <c r="BE168" s="38"/>
      <c r="BF168" s="39"/>
      <c r="BG168" s="64"/>
      <c r="BI168" s="446"/>
      <c r="BJ168" s="446"/>
      <c r="BK168" s="17"/>
      <c r="BL168" s="17"/>
      <c r="BM168" s="344"/>
      <c r="BN168" s="333"/>
      <c r="BO168" s="333"/>
      <c r="BP168" s="22"/>
      <c r="BQ168" s="22"/>
      <c r="BR168" s="22"/>
      <c r="BS168" s="22"/>
    </row>
    <row r="169" spans="1:71" ht="9" customHeight="1" thickBot="1">
      <c r="A169" s="368"/>
      <c r="B169" s="369"/>
      <c r="C169" s="17"/>
      <c r="D169" s="17"/>
      <c r="E169" s="344"/>
      <c r="F169" s="333"/>
      <c r="G169" s="333"/>
      <c r="H169" s="28"/>
      <c r="I169" s="28"/>
      <c r="J169" s="28"/>
      <c r="K169" s="28"/>
      <c r="L169" s="344"/>
      <c r="M169" s="333"/>
      <c r="N169" s="333"/>
      <c r="O169" s="28"/>
      <c r="P169" s="28"/>
      <c r="Q169" s="28"/>
      <c r="R169" s="28"/>
      <c r="S169" s="344"/>
      <c r="T169" s="333"/>
      <c r="U169" s="333"/>
      <c r="V169" s="28"/>
      <c r="W169" s="28"/>
      <c r="X169" s="28"/>
      <c r="Y169" s="28"/>
      <c r="Z169" s="344"/>
      <c r="AA169" s="333"/>
      <c r="AB169" s="333"/>
      <c r="AC169" s="28"/>
      <c r="AD169" s="28"/>
      <c r="AE169" s="28"/>
      <c r="AF169" s="28"/>
      <c r="AG169" s="344"/>
      <c r="AH169" s="333"/>
      <c r="AI169" s="333"/>
      <c r="AJ169" s="28"/>
      <c r="AK169" s="28"/>
      <c r="AL169" s="28"/>
      <c r="AM169" s="28"/>
      <c r="AN169" s="344"/>
      <c r="AO169" s="333"/>
      <c r="AP169" s="333"/>
      <c r="AQ169" s="28"/>
      <c r="AR169" s="28"/>
      <c r="AS169" s="28"/>
      <c r="AT169" s="28"/>
      <c r="AU169" s="344"/>
      <c r="AV169" s="333"/>
      <c r="AW169" s="333"/>
      <c r="AX169" s="28"/>
      <c r="AY169" s="28"/>
      <c r="AZ169" s="28"/>
      <c r="BA169" s="28"/>
      <c r="BB169" s="344"/>
      <c r="BC169" s="333"/>
      <c r="BD169" s="333"/>
      <c r="BE169" s="38"/>
      <c r="BF169" s="39"/>
      <c r="BG169" s="64"/>
      <c r="BI169" s="446"/>
      <c r="BJ169" s="446"/>
      <c r="BK169" s="17"/>
      <c r="BL169" s="17"/>
      <c r="BM169" s="344"/>
      <c r="BN169" s="333"/>
      <c r="BO169" s="333"/>
      <c r="BP169" s="28"/>
      <c r="BQ169" s="28"/>
      <c r="BR169" s="28"/>
      <c r="BS169" s="28"/>
    </row>
    <row r="170" spans="1:71" ht="9" customHeight="1" thickTop="1">
      <c r="A170" s="368"/>
      <c r="B170" s="369"/>
      <c r="C170" s="17"/>
      <c r="D170" s="17"/>
      <c r="E170" s="346" t="str">
        <f>E37</f>
        <v>第2外国語Ⅰ</v>
      </c>
      <c r="F170" s="347"/>
      <c r="G170" s="350" t="str">
        <f>IFERROR(VLOOKUP(E170,科目チェック!$L$9:$O$18,4,FALSE)&amp;"","")</f>
        <v/>
      </c>
      <c r="H170" s="17"/>
      <c r="I170" s="17"/>
      <c r="J170" s="17"/>
      <c r="K170" s="17"/>
      <c r="L170" s="346" t="str">
        <f>L37</f>
        <v>第2外国語Ⅱ</v>
      </c>
      <c r="M170" s="347"/>
      <c r="N170" s="350" t="str">
        <f>IFERROR(VLOOKUP(L170,科目チェック!$L$9:$O$18,4,FALSE)&amp;"","")</f>
        <v/>
      </c>
      <c r="O170" s="22"/>
      <c r="P170" s="22"/>
      <c r="Q170" s="22"/>
      <c r="R170" s="22"/>
      <c r="S170" s="343"/>
      <c r="T170" s="343"/>
      <c r="U170" s="343"/>
      <c r="V170" s="17"/>
      <c r="W170" s="17"/>
      <c r="X170" s="17"/>
      <c r="Y170" s="17"/>
      <c r="Z170" s="343"/>
      <c r="AA170" s="343"/>
      <c r="AB170" s="343"/>
      <c r="AC170" s="22"/>
      <c r="AD170" s="22"/>
      <c r="AE170" s="22"/>
      <c r="AF170" s="22"/>
      <c r="AG170" s="334" t="str">
        <f>科目チェック!$C$62</f>
        <v>技術英語Ⅰ</v>
      </c>
      <c r="AH170" s="335"/>
      <c r="AI170" s="338" t="str">
        <f>IFERROR(VLOOKUP(AG170,科目チェック!$C$46:$F$90,4,FALSE)&amp;"","")</f>
        <v/>
      </c>
      <c r="AJ170" s="22"/>
      <c r="AK170" s="22"/>
      <c r="AL170" s="22"/>
      <c r="AM170" s="22"/>
      <c r="AN170" s="334" t="str">
        <f>科目チェック!$C$63</f>
        <v>技術英語Ⅱ</v>
      </c>
      <c r="AO170" s="335"/>
      <c r="AP170" s="338" t="str">
        <f>IFERROR(VLOOKUP(AN170,科目チェック!$C$46:$F$90,4,FALSE)&amp;"","")</f>
        <v/>
      </c>
      <c r="AQ170" s="22"/>
      <c r="AR170" s="22"/>
      <c r="AS170" s="22"/>
      <c r="AT170" s="22"/>
      <c r="AU170" s="334" t="str">
        <f>科目チェック!$C$84</f>
        <v>技術英語Ⅲ</v>
      </c>
      <c r="AV170" s="335"/>
      <c r="AW170" s="338" t="str">
        <f>IFERROR(VLOOKUP(AU170,科目チェック!$C$46:$F$90,4,FALSE)&amp;"","")</f>
        <v/>
      </c>
      <c r="AX170" s="22"/>
      <c r="AY170" s="22"/>
      <c r="AZ170" s="22"/>
      <c r="BA170" s="22"/>
      <c r="BB170" s="334" t="str">
        <f>科目チェック!$C$61</f>
        <v>Frontiers of Engineering</v>
      </c>
      <c r="BC170" s="335"/>
      <c r="BD170" s="338" t="str">
        <f>IFERROR(VLOOKUP(BB170,科目チェック!$C$46:$F$90,4,FALSE)&amp;"","")</f>
        <v/>
      </c>
      <c r="BE170" s="38"/>
      <c r="BF170" s="39"/>
      <c r="BG170" s="64"/>
      <c r="BI170" s="446"/>
      <c r="BJ170" s="446"/>
      <c r="BK170" s="17"/>
      <c r="BL170" s="17"/>
      <c r="BM170" s="343"/>
      <c r="BN170" s="343"/>
      <c r="BO170" s="343"/>
      <c r="BP170" s="17"/>
      <c r="BQ170" s="17"/>
      <c r="BR170" s="17"/>
      <c r="BS170" s="17"/>
    </row>
    <row r="171" spans="1:71" ht="9" customHeight="1" thickBot="1">
      <c r="A171" s="368"/>
      <c r="B171" s="369"/>
      <c r="C171" s="17"/>
      <c r="D171" s="17"/>
      <c r="E171" s="348"/>
      <c r="F171" s="349"/>
      <c r="G171" s="351"/>
      <c r="H171" s="17"/>
      <c r="I171" s="17"/>
      <c r="J171" s="17"/>
      <c r="K171" s="17"/>
      <c r="L171" s="348"/>
      <c r="M171" s="349"/>
      <c r="N171" s="351"/>
      <c r="O171" s="22"/>
      <c r="P171" s="22"/>
      <c r="Q171" s="22"/>
      <c r="R171" s="22"/>
      <c r="S171" s="343"/>
      <c r="T171" s="343"/>
      <c r="U171" s="343"/>
      <c r="V171" s="17"/>
      <c r="W171" s="17"/>
      <c r="X171" s="17"/>
      <c r="Y171" s="17"/>
      <c r="Z171" s="343"/>
      <c r="AA171" s="343"/>
      <c r="AB171" s="343"/>
      <c r="AC171" s="22"/>
      <c r="AD171" s="22"/>
      <c r="AE171" s="22"/>
      <c r="AF171" s="22"/>
      <c r="AG171" s="336"/>
      <c r="AH171" s="337"/>
      <c r="AI171" s="339"/>
      <c r="AJ171" s="22"/>
      <c r="AK171" s="22"/>
      <c r="AL171" s="22"/>
      <c r="AM171" s="22"/>
      <c r="AN171" s="336"/>
      <c r="AO171" s="337"/>
      <c r="AP171" s="339"/>
      <c r="AQ171" s="22"/>
      <c r="AR171" s="22"/>
      <c r="AS171" s="22"/>
      <c r="AT171" s="22"/>
      <c r="AU171" s="336"/>
      <c r="AV171" s="337"/>
      <c r="AW171" s="339"/>
      <c r="AX171" s="22"/>
      <c r="AY171" s="22"/>
      <c r="AZ171" s="22"/>
      <c r="BA171" s="22"/>
      <c r="BB171" s="336"/>
      <c r="BC171" s="337"/>
      <c r="BD171" s="339"/>
      <c r="BE171" s="38"/>
      <c r="BF171" s="39"/>
      <c r="BG171" s="64"/>
      <c r="BI171" s="446"/>
      <c r="BJ171" s="446"/>
      <c r="BK171" s="17"/>
      <c r="BL171" s="17"/>
      <c r="BM171" s="343"/>
      <c r="BN171" s="343"/>
      <c r="BO171" s="343"/>
      <c r="BP171" s="17"/>
      <c r="BQ171" s="17"/>
      <c r="BR171" s="17"/>
      <c r="BS171" s="17"/>
    </row>
    <row r="172" spans="1:71" ht="9" customHeight="1" thickTop="1">
      <c r="A172" s="43"/>
      <c r="B172" s="60"/>
      <c r="C172" s="17"/>
      <c r="D172" s="17"/>
      <c r="E172" s="344" t="s">
        <v>228</v>
      </c>
      <c r="F172" s="333"/>
      <c r="G172" s="333"/>
      <c r="H172" s="22"/>
      <c r="I172" s="22"/>
      <c r="J172" s="22"/>
      <c r="K172" s="22"/>
      <c r="L172" s="344"/>
      <c r="M172" s="333"/>
      <c r="N172" s="333"/>
      <c r="O172" s="22"/>
      <c r="P172" s="22"/>
      <c r="Q172" s="22"/>
      <c r="R172" s="22"/>
      <c r="S172" s="344"/>
      <c r="T172" s="333"/>
      <c r="U172" s="333"/>
      <c r="V172" s="22"/>
      <c r="W172" s="22"/>
      <c r="X172" s="22"/>
      <c r="Y172" s="22"/>
      <c r="Z172" s="344"/>
      <c r="AA172" s="333"/>
      <c r="AB172" s="333"/>
      <c r="AC172" s="22"/>
      <c r="AD172" s="22"/>
      <c r="AE172" s="22"/>
      <c r="AF172" s="22"/>
      <c r="AG172" s="344"/>
      <c r="AH172" s="333"/>
      <c r="AI172" s="333"/>
      <c r="AJ172" s="22"/>
      <c r="AK172" s="22"/>
      <c r="AL172" s="22"/>
      <c r="AM172" s="22"/>
      <c r="AN172" s="354" t="s">
        <v>213</v>
      </c>
      <c r="AO172" s="333">
        <v>5</v>
      </c>
      <c r="AP172" s="333"/>
      <c r="AQ172" s="22"/>
      <c r="AR172" s="22"/>
      <c r="AS172" s="22"/>
      <c r="AT172" s="22"/>
      <c r="AU172" s="354" t="s">
        <v>213</v>
      </c>
      <c r="AV172" s="356" t="s">
        <v>239</v>
      </c>
      <c r="AW172" s="356"/>
      <c r="AX172" s="139"/>
      <c r="AY172" s="139"/>
      <c r="AZ172" s="139"/>
      <c r="BA172" s="139"/>
      <c r="BB172" s="354" t="s">
        <v>213</v>
      </c>
      <c r="BC172" s="356" t="s">
        <v>239</v>
      </c>
      <c r="BD172" s="356"/>
      <c r="BE172" s="38"/>
      <c r="BF172" s="39"/>
      <c r="BG172" s="64"/>
      <c r="BI172" s="17"/>
      <c r="BJ172" s="17"/>
      <c r="BK172" s="17"/>
      <c r="BL172" s="17"/>
      <c r="BM172" s="344"/>
      <c r="BN172" s="333"/>
      <c r="BO172" s="333"/>
      <c r="BP172" s="22"/>
      <c r="BQ172" s="22"/>
      <c r="BR172" s="22"/>
      <c r="BS172" s="22"/>
    </row>
    <row r="173" spans="1:71" ht="9" customHeight="1" thickBot="1">
      <c r="A173" s="449" t="s">
        <v>518</v>
      </c>
      <c r="B173" s="450"/>
      <c r="C173" s="17"/>
      <c r="D173" s="17"/>
      <c r="E173" s="344"/>
      <c r="F173" s="333"/>
      <c r="G173" s="333"/>
      <c r="H173" s="28"/>
      <c r="I173" s="28"/>
      <c r="J173" s="28"/>
      <c r="K173" s="28"/>
      <c r="L173" s="344"/>
      <c r="M173" s="333"/>
      <c r="N173" s="333"/>
      <c r="O173" s="28"/>
      <c r="P173" s="28"/>
      <c r="Q173" s="28"/>
      <c r="R173" s="28"/>
      <c r="S173" s="344"/>
      <c r="T173" s="333"/>
      <c r="U173" s="333"/>
      <c r="V173" s="28"/>
      <c r="W173" s="28"/>
      <c r="X173" s="28"/>
      <c r="Y173" s="28"/>
      <c r="Z173" s="344"/>
      <c r="AA173" s="333"/>
      <c r="AB173" s="333"/>
      <c r="AC173" s="28"/>
      <c r="AD173" s="28"/>
      <c r="AE173" s="28"/>
      <c r="AF173" s="28"/>
      <c r="AG173" s="344"/>
      <c r="AH173" s="333"/>
      <c r="AI173" s="333"/>
      <c r="AJ173" s="28"/>
      <c r="AK173" s="28"/>
      <c r="AL173" s="28"/>
      <c r="AM173" s="28"/>
      <c r="AN173" s="354"/>
      <c r="AO173" s="333"/>
      <c r="AP173" s="333"/>
      <c r="AQ173" s="28"/>
      <c r="AR173" s="28"/>
      <c r="AS173" s="28"/>
      <c r="AT173" s="28"/>
      <c r="AU173" s="354"/>
      <c r="AV173" s="356"/>
      <c r="AW173" s="356"/>
      <c r="AX173" s="143"/>
      <c r="AY173" s="143"/>
      <c r="AZ173" s="143"/>
      <c r="BA173" s="143"/>
      <c r="BB173" s="354"/>
      <c r="BC173" s="356"/>
      <c r="BD173" s="356"/>
      <c r="BE173" s="38"/>
      <c r="BF173" s="39"/>
      <c r="BG173" s="64"/>
      <c r="BI173" s="17"/>
      <c r="BJ173" s="17"/>
      <c r="BK173" s="17"/>
      <c r="BL173" s="17"/>
      <c r="BM173" s="344"/>
      <c r="BN173" s="333"/>
      <c r="BO173" s="333"/>
      <c r="BP173" s="28"/>
      <c r="BQ173" s="28"/>
      <c r="BR173" s="28"/>
      <c r="BS173" s="28"/>
    </row>
    <row r="174" spans="1:71" ht="9" customHeight="1" thickTop="1">
      <c r="A174" s="449"/>
      <c r="B174" s="450"/>
      <c r="C174" s="17"/>
      <c r="D174" s="17"/>
      <c r="E174" s="346" t="str">
        <f>科目チェック!L9</f>
        <v>日本語表現法入門</v>
      </c>
      <c r="F174" s="347"/>
      <c r="G174" s="350" t="str">
        <f>IFERROR(VLOOKUP(E174,科目チェック!$L$9:$O$18,4,FALSE)&amp;"","")</f>
        <v/>
      </c>
      <c r="H174" s="22"/>
      <c r="I174" s="22"/>
      <c r="J174" s="22"/>
      <c r="K174" s="22"/>
      <c r="L174" s="343"/>
      <c r="M174" s="343"/>
      <c r="N174" s="343"/>
      <c r="O174" s="22"/>
      <c r="P174" s="22"/>
      <c r="Q174" s="22"/>
      <c r="R174" s="22"/>
      <c r="S174" s="343"/>
      <c r="T174" s="343"/>
      <c r="U174" s="343"/>
      <c r="V174" s="17"/>
      <c r="W174" s="17"/>
      <c r="X174" s="17"/>
      <c r="Y174" s="17"/>
      <c r="Z174" s="343"/>
      <c r="AA174" s="343"/>
      <c r="AB174" s="343"/>
      <c r="AC174" s="22"/>
      <c r="AD174" s="22"/>
      <c r="AE174" s="22"/>
      <c r="AF174" s="22"/>
      <c r="AG174" s="343"/>
      <c r="AH174" s="343"/>
      <c r="AI174" s="343"/>
      <c r="AJ174" s="22"/>
      <c r="AK174" s="22"/>
      <c r="AL174" s="22"/>
      <c r="AM174" s="22"/>
      <c r="AN174" s="346" t="str">
        <f>科目チェック!$C$60</f>
        <v>エンジニアリングデザイン演習</v>
      </c>
      <c r="AO174" s="347"/>
      <c r="AP174" s="341" t="str">
        <f>IFERROR(VLOOKUP(AN174,科目チェック!$C$46:$F$90,4,FALSE)&amp;"","")</f>
        <v/>
      </c>
      <c r="AQ174" s="22"/>
      <c r="AR174" s="22"/>
      <c r="AS174" s="22"/>
      <c r="AT174" s="22"/>
      <c r="AU174" s="357" t="str">
        <f>科目チェック!$C$78</f>
        <v>卒業研究Ⅰ</v>
      </c>
      <c r="AV174" s="358"/>
      <c r="AW174" s="341" t="str">
        <f>IFERROR(VLOOKUP(AU174,科目チェック!$C$46:$F$90,4,FALSE)&amp;"","")</f>
        <v/>
      </c>
      <c r="AX174" s="139"/>
      <c r="AY174" s="139"/>
      <c r="AZ174" s="139"/>
      <c r="BA174" s="139"/>
      <c r="BB174" s="357" t="str">
        <f>科目チェック!$C$79</f>
        <v>卒業研究Ⅱ</v>
      </c>
      <c r="BC174" s="358"/>
      <c r="BD174" s="341" t="str">
        <f>IFERROR(VLOOKUP(BB174,科目チェック!$C$46:$F$90,4,FALSE)&amp;"","")</f>
        <v/>
      </c>
      <c r="BE174" s="38"/>
      <c r="BF174" s="39"/>
      <c r="BG174" s="64"/>
      <c r="BI174" s="17"/>
      <c r="BJ174" s="17"/>
      <c r="BK174" s="17"/>
      <c r="BL174" s="17"/>
      <c r="BM174" s="343"/>
      <c r="BN174" s="343"/>
      <c r="BO174" s="343"/>
      <c r="BP174" s="22"/>
      <c r="BQ174" s="22"/>
      <c r="BR174" s="22"/>
      <c r="BS174" s="22"/>
    </row>
    <row r="175" spans="1:71" ht="9" customHeight="1" thickBot="1">
      <c r="A175" s="43"/>
      <c r="B175" s="60"/>
      <c r="C175" s="17"/>
      <c r="D175" s="17"/>
      <c r="E175" s="348"/>
      <c r="F175" s="349"/>
      <c r="G175" s="351"/>
      <c r="H175" s="22"/>
      <c r="I175" s="22"/>
      <c r="J175" s="22"/>
      <c r="K175" s="22"/>
      <c r="L175" s="343"/>
      <c r="M175" s="343"/>
      <c r="N175" s="343"/>
      <c r="O175" s="22"/>
      <c r="P175" s="22"/>
      <c r="Q175" s="22"/>
      <c r="R175" s="22"/>
      <c r="S175" s="343"/>
      <c r="T175" s="343"/>
      <c r="U175" s="343"/>
      <c r="V175" s="17"/>
      <c r="W175" s="17"/>
      <c r="X175" s="17"/>
      <c r="Y175" s="17"/>
      <c r="Z175" s="343"/>
      <c r="AA175" s="343"/>
      <c r="AB175" s="343"/>
      <c r="AC175" s="22"/>
      <c r="AD175" s="22"/>
      <c r="AE175" s="22"/>
      <c r="AF175" s="22"/>
      <c r="AG175" s="343"/>
      <c r="AH175" s="343"/>
      <c r="AI175" s="343"/>
      <c r="AJ175" s="22"/>
      <c r="AK175" s="22"/>
      <c r="AL175" s="22"/>
      <c r="AM175" s="22"/>
      <c r="AN175" s="348"/>
      <c r="AO175" s="349"/>
      <c r="AP175" s="342"/>
      <c r="AQ175" s="22"/>
      <c r="AR175" s="22"/>
      <c r="AS175" s="22"/>
      <c r="AT175" s="22"/>
      <c r="AU175" s="359"/>
      <c r="AV175" s="360"/>
      <c r="AW175" s="342"/>
      <c r="AX175" s="139"/>
      <c r="AY175" s="139"/>
      <c r="AZ175" s="139"/>
      <c r="BA175" s="139"/>
      <c r="BB175" s="359"/>
      <c r="BC175" s="360"/>
      <c r="BD175" s="342"/>
      <c r="BE175" s="38"/>
      <c r="BF175" s="39"/>
      <c r="BG175" s="64"/>
      <c r="BI175" s="17"/>
      <c r="BJ175" s="17"/>
      <c r="BK175" s="17"/>
      <c r="BL175" s="17"/>
      <c r="BM175" s="343"/>
      <c r="BN175" s="343"/>
      <c r="BO175" s="343"/>
      <c r="BP175" s="22"/>
      <c r="BQ175" s="22"/>
      <c r="BR175" s="22"/>
      <c r="BS175" s="22"/>
    </row>
    <row r="176" spans="1:71" ht="9" customHeight="1" thickTop="1">
      <c r="A176" s="43"/>
      <c r="B176" s="60"/>
      <c r="C176" s="17"/>
      <c r="D176" s="17"/>
      <c r="E176" s="344" t="s">
        <v>228</v>
      </c>
      <c r="F176" s="333">
        <v>1</v>
      </c>
      <c r="G176" s="333"/>
      <c r="H176" s="22"/>
      <c r="I176" s="22"/>
      <c r="J176" s="22"/>
      <c r="K176" s="22"/>
      <c r="L176" s="344" t="s">
        <v>228</v>
      </c>
      <c r="M176" s="333">
        <v>3</v>
      </c>
      <c r="N176" s="333"/>
      <c r="O176" s="22"/>
      <c r="P176" s="22"/>
      <c r="Q176" s="22"/>
      <c r="R176" s="22"/>
      <c r="S176" s="344"/>
      <c r="T176" s="333"/>
      <c r="U176" s="333"/>
      <c r="V176" s="22"/>
      <c r="W176" s="22"/>
      <c r="X176" s="22"/>
      <c r="Y176" s="22"/>
      <c r="Z176" s="344"/>
      <c r="AA176" s="333"/>
      <c r="AB176" s="333"/>
      <c r="AC176" s="22"/>
      <c r="AD176" s="22"/>
      <c r="AE176" s="22"/>
      <c r="AF176" s="22"/>
      <c r="AG176" s="344" t="s">
        <v>228</v>
      </c>
      <c r="AH176" s="333">
        <v>5</v>
      </c>
      <c r="AI176" s="333"/>
      <c r="AJ176" s="22"/>
      <c r="AK176" s="22"/>
      <c r="AL176" s="22"/>
      <c r="AM176" s="22"/>
      <c r="AN176" s="344" t="s">
        <v>228</v>
      </c>
      <c r="AO176" s="333">
        <v>5</v>
      </c>
      <c r="AP176" s="333"/>
      <c r="AQ176" s="22"/>
      <c r="AR176" s="22"/>
      <c r="AS176" s="22"/>
      <c r="AT176" s="22"/>
      <c r="AU176" s="354"/>
      <c r="AV176" s="333"/>
      <c r="AW176" s="333"/>
      <c r="AX176" s="22"/>
      <c r="AY176" s="22"/>
      <c r="AZ176" s="22"/>
      <c r="BA176" s="22"/>
      <c r="BB176" s="344"/>
      <c r="BC176" s="333"/>
      <c r="BD176" s="333"/>
      <c r="BE176" s="38"/>
      <c r="BF176" s="39"/>
      <c r="BG176" s="64"/>
      <c r="BI176" s="17"/>
      <c r="BJ176" s="17"/>
      <c r="BK176" s="17"/>
      <c r="BL176" s="17"/>
      <c r="BM176" s="344"/>
      <c r="BN176" s="333"/>
      <c r="BO176" s="333"/>
      <c r="BP176" s="22"/>
      <c r="BQ176" s="22"/>
      <c r="BR176" s="22"/>
      <c r="BS176" s="22"/>
    </row>
    <row r="177" spans="1:71" ht="9" customHeight="1" thickBot="1">
      <c r="A177" s="43"/>
      <c r="B177" s="60"/>
      <c r="C177" s="17"/>
      <c r="D177" s="17"/>
      <c r="E177" s="344"/>
      <c r="F177" s="333"/>
      <c r="G177" s="333"/>
      <c r="H177" s="28"/>
      <c r="I177" s="28"/>
      <c r="J177" s="28"/>
      <c r="K177" s="28"/>
      <c r="L177" s="344"/>
      <c r="M177" s="333"/>
      <c r="N177" s="333"/>
      <c r="O177" s="28"/>
      <c r="P177" s="28"/>
      <c r="Q177" s="28"/>
      <c r="R177" s="28"/>
      <c r="S177" s="344"/>
      <c r="T177" s="333"/>
      <c r="U177" s="333"/>
      <c r="V177" s="28"/>
      <c r="W177" s="28"/>
      <c r="X177" s="28"/>
      <c r="Y177" s="28"/>
      <c r="Z177" s="344"/>
      <c r="AA177" s="333"/>
      <c r="AB177" s="333"/>
      <c r="AC177" s="28"/>
      <c r="AD177" s="28"/>
      <c r="AE177" s="28"/>
      <c r="AF177" s="28"/>
      <c r="AG177" s="344"/>
      <c r="AH177" s="333"/>
      <c r="AI177" s="333"/>
      <c r="AJ177" s="28"/>
      <c r="AK177" s="28"/>
      <c r="AL177" s="28"/>
      <c r="AM177" s="28"/>
      <c r="AN177" s="344"/>
      <c r="AO177" s="333"/>
      <c r="AP177" s="333"/>
      <c r="AQ177" s="28"/>
      <c r="AR177" s="28"/>
      <c r="AS177" s="28"/>
      <c r="AT177" s="28"/>
      <c r="AU177" s="354"/>
      <c r="AV177" s="333"/>
      <c r="AW177" s="333"/>
      <c r="AX177" s="28"/>
      <c r="AY177" s="28"/>
      <c r="AZ177" s="28"/>
      <c r="BA177" s="28"/>
      <c r="BB177" s="344"/>
      <c r="BC177" s="333"/>
      <c r="BD177" s="333"/>
      <c r="BE177" s="38"/>
      <c r="BF177" s="39"/>
      <c r="BG177" s="64"/>
      <c r="BI177" s="17"/>
      <c r="BJ177" s="17"/>
      <c r="BK177" s="17"/>
      <c r="BL177" s="17"/>
      <c r="BM177" s="344"/>
      <c r="BN177" s="333"/>
      <c r="BO177" s="333"/>
      <c r="BP177" s="28"/>
      <c r="BQ177" s="28"/>
      <c r="BR177" s="28"/>
      <c r="BS177" s="28"/>
    </row>
    <row r="178" spans="1:71" ht="9" customHeight="1" thickTop="1">
      <c r="A178" s="43"/>
      <c r="B178" s="60"/>
      <c r="C178" s="17"/>
      <c r="D178" s="17"/>
      <c r="E178" s="346" t="str">
        <f>科目チェック!$C$46</f>
        <v>工学基礎演習</v>
      </c>
      <c r="F178" s="347"/>
      <c r="G178" s="341" t="str">
        <f>IFERROR(VLOOKUP(E178,科目チェック!$C$46:$F$90,4,FALSE)&amp;"","")</f>
        <v/>
      </c>
      <c r="H178" s="22"/>
      <c r="I178" s="22"/>
      <c r="J178" s="22"/>
      <c r="K178" s="22"/>
      <c r="L178" s="346" t="str">
        <f>科目チェック!$L$31</f>
        <v>物理学実験</v>
      </c>
      <c r="M178" s="347"/>
      <c r="N178" s="350" t="str">
        <f>IFERROR(VLOOKUP(L178,科目チェック!$L$27:$O$37,4,FALSE)&amp;"","")</f>
        <v/>
      </c>
      <c r="O178" s="22"/>
      <c r="P178" s="22"/>
      <c r="Q178" s="22"/>
      <c r="R178" s="22"/>
      <c r="S178" s="343"/>
      <c r="T178" s="343"/>
      <c r="U178" s="343"/>
      <c r="V178" s="17"/>
      <c r="W178" s="17"/>
      <c r="X178" s="17"/>
      <c r="Y178" s="17"/>
      <c r="Z178" s="343"/>
      <c r="AA178" s="343"/>
      <c r="AB178" s="343"/>
      <c r="AC178" s="22"/>
      <c r="AD178" s="22"/>
      <c r="AE178" s="22"/>
      <c r="AF178" s="22"/>
      <c r="AG178" s="346" t="str">
        <f>科目チェック!$L$63</f>
        <v>機械工学実験Ⅰ</v>
      </c>
      <c r="AH178" s="347"/>
      <c r="AI178" s="350" t="str">
        <f>IFERROR(VLOOKUP(AG178,科目チェック!$L$46:$Q$96,4,FALSE)&amp;"","")</f>
        <v/>
      </c>
      <c r="AJ178" s="22"/>
      <c r="AK178" s="22"/>
      <c r="AL178" s="22"/>
      <c r="AM178" s="22"/>
      <c r="AN178" s="346" t="str">
        <f>科目チェック!$L$64</f>
        <v>機械工学実験Ⅱ</v>
      </c>
      <c r="AO178" s="347"/>
      <c r="AP178" s="350" t="str">
        <f>IFERROR(VLOOKUP(AN178,科目チェック!$L$46:$Q$96,4,FALSE)&amp;"","")</f>
        <v/>
      </c>
      <c r="AQ178" s="22"/>
      <c r="AR178" s="22"/>
      <c r="AS178" s="22"/>
      <c r="AT178" s="22"/>
      <c r="AU178" s="343"/>
      <c r="AV178" s="343"/>
      <c r="AW178" s="340"/>
      <c r="AX178" s="22"/>
      <c r="AY178" s="22"/>
      <c r="AZ178" s="22"/>
      <c r="BA178" s="22"/>
      <c r="BB178" s="343"/>
      <c r="BC178" s="343"/>
      <c r="BD178" s="343"/>
      <c r="BE178" s="38"/>
      <c r="BF178" s="39"/>
      <c r="BG178" s="64"/>
      <c r="BI178" s="17"/>
      <c r="BJ178" s="17"/>
      <c r="BK178" s="17"/>
      <c r="BL178" s="17"/>
      <c r="BM178" s="343"/>
      <c r="BN178" s="343"/>
      <c r="BO178" s="340"/>
      <c r="BP178" s="22"/>
      <c r="BQ178" s="22"/>
      <c r="BR178" s="22"/>
      <c r="BS178" s="22"/>
    </row>
    <row r="179" spans="1:71" ht="9" customHeight="1" thickBot="1">
      <c r="A179" s="43"/>
      <c r="B179" s="60"/>
      <c r="C179" s="17"/>
      <c r="D179" s="17"/>
      <c r="E179" s="348"/>
      <c r="F179" s="349"/>
      <c r="G179" s="342"/>
      <c r="H179" s="22"/>
      <c r="I179" s="22"/>
      <c r="J179" s="22"/>
      <c r="K179" s="22"/>
      <c r="L179" s="348"/>
      <c r="M179" s="349"/>
      <c r="N179" s="351"/>
      <c r="O179" s="22"/>
      <c r="P179" s="22"/>
      <c r="Q179" s="22"/>
      <c r="R179" s="22"/>
      <c r="S179" s="343"/>
      <c r="T179" s="343"/>
      <c r="U179" s="343"/>
      <c r="V179" s="17"/>
      <c r="W179" s="17"/>
      <c r="X179" s="17"/>
      <c r="Y179" s="17"/>
      <c r="Z179" s="343"/>
      <c r="AA179" s="343"/>
      <c r="AB179" s="343"/>
      <c r="AC179" s="22"/>
      <c r="AD179" s="22"/>
      <c r="AE179" s="22"/>
      <c r="AF179" s="22"/>
      <c r="AG179" s="348"/>
      <c r="AH179" s="349"/>
      <c r="AI179" s="351"/>
      <c r="AJ179" s="22"/>
      <c r="AK179" s="22"/>
      <c r="AL179" s="22"/>
      <c r="AM179" s="22"/>
      <c r="AN179" s="348"/>
      <c r="AO179" s="349"/>
      <c r="AP179" s="351"/>
      <c r="AQ179" s="22"/>
      <c r="AR179" s="22"/>
      <c r="AS179" s="22"/>
      <c r="AT179" s="22"/>
      <c r="AU179" s="343"/>
      <c r="AV179" s="343"/>
      <c r="AW179" s="340"/>
      <c r="AX179" s="22"/>
      <c r="AY179" s="22"/>
      <c r="AZ179" s="22"/>
      <c r="BA179" s="22"/>
      <c r="BB179" s="343"/>
      <c r="BC179" s="343"/>
      <c r="BD179" s="343"/>
      <c r="BE179" s="38"/>
      <c r="BF179" s="39"/>
      <c r="BG179" s="64"/>
      <c r="BI179" s="17"/>
      <c r="BJ179" s="17"/>
      <c r="BK179" s="17"/>
      <c r="BL179" s="17"/>
      <c r="BM179" s="343"/>
      <c r="BN179" s="343"/>
      <c r="BO179" s="340"/>
      <c r="BP179" s="22"/>
      <c r="BQ179" s="22"/>
      <c r="BR179" s="22"/>
      <c r="BS179" s="22"/>
    </row>
    <row r="180" spans="1:71" ht="9" customHeight="1" thickTop="1">
      <c r="A180" s="43"/>
      <c r="B180" s="60"/>
      <c r="C180" s="17"/>
      <c r="D180" s="17"/>
      <c r="E180" s="344"/>
      <c r="F180" s="333"/>
      <c r="G180" s="333"/>
      <c r="H180" s="22"/>
      <c r="I180" s="22"/>
      <c r="J180" s="22"/>
      <c r="K180" s="22"/>
      <c r="L180" s="344" t="s">
        <v>228</v>
      </c>
      <c r="M180" s="333">
        <v>3</v>
      </c>
      <c r="N180" s="333"/>
      <c r="O180" s="22"/>
      <c r="P180" s="22"/>
      <c r="Q180" s="22"/>
      <c r="R180" s="22"/>
      <c r="S180" s="344" t="s">
        <v>228</v>
      </c>
      <c r="T180" s="333">
        <v>5</v>
      </c>
      <c r="U180" s="333"/>
      <c r="V180" s="22"/>
      <c r="W180" s="22"/>
      <c r="X180" s="22"/>
      <c r="Y180" s="22"/>
      <c r="Z180" s="344" t="s">
        <v>228</v>
      </c>
      <c r="AA180" s="333">
        <v>5</v>
      </c>
      <c r="AB180" s="333"/>
      <c r="AC180" s="22"/>
      <c r="AD180" s="22"/>
      <c r="AE180" s="22"/>
      <c r="AF180" s="22"/>
      <c r="AG180" s="344" t="s">
        <v>213</v>
      </c>
      <c r="AH180" s="333">
        <v>5</v>
      </c>
      <c r="AI180" s="333"/>
      <c r="AJ180" s="22"/>
      <c r="AK180" s="22"/>
      <c r="AL180" s="22"/>
      <c r="AM180" s="22"/>
      <c r="AN180" s="344" t="s">
        <v>213</v>
      </c>
      <c r="AO180" s="333">
        <v>5</v>
      </c>
      <c r="AP180" s="333"/>
      <c r="AQ180" s="22"/>
      <c r="AR180" s="22"/>
      <c r="AS180" s="22"/>
      <c r="AT180" s="22"/>
      <c r="AU180" s="344"/>
      <c r="AV180" s="333"/>
      <c r="AW180" s="333"/>
      <c r="AX180" s="22"/>
      <c r="AY180" s="22"/>
      <c r="AZ180" s="22"/>
      <c r="BA180" s="22"/>
      <c r="BB180" s="344"/>
      <c r="BC180" s="333"/>
      <c r="BD180" s="333"/>
      <c r="BE180" s="38"/>
      <c r="BF180" s="39"/>
      <c r="BG180" s="64"/>
      <c r="BI180" s="17"/>
      <c r="BJ180" s="17"/>
      <c r="BK180" s="17"/>
      <c r="BL180" s="17"/>
      <c r="BM180" s="344"/>
      <c r="BN180" s="333"/>
      <c r="BO180" s="333"/>
      <c r="BP180" s="22"/>
      <c r="BQ180" s="22"/>
      <c r="BR180" s="22"/>
      <c r="BS180" s="22"/>
    </row>
    <row r="181" spans="1:71" ht="9" customHeight="1" thickBot="1">
      <c r="A181" s="43"/>
      <c r="B181" s="60"/>
      <c r="C181" s="17"/>
      <c r="D181" s="17"/>
      <c r="E181" s="344"/>
      <c r="F181" s="333"/>
      <c r="G181" s="333"/>
      <c r="H181" s="28"/>
      <c r="I181" s="28"/>
      <c r="J181" s="28"/>
      <c r="K181" s="28"/>
      <c r="L181" s="417"/>
      <c r="M181" s="345"/>
      <c r="N181" s="345"/>
      <c r="O181" s="28"/>
      <c r="P181" s="28"/>
      <c r="Q181" s="28"/>
      <c r="R181" s="28"/>
      <c r="S181" s="417"/>
      <c r="T181" s="345"/>
      <c r="U181" s="345"/>
      <c r="V181" s="28"/>
      <c r="W181" s="28"/>
      <c r="X181" s="28"/>
      <c r="Y181" s="28"/>
      <c r="Z181" s="420"/>
      <c r="AA181" s="421"/>
      <c r="AB181" s="421"/>
      <c r="AC181" s="28"/>
      <c r="AD181" s="28"/>
      <c r="AE181" s="28"/>
      <c r="AF181" s="28"/>
      <c r="AG181" s="420"/>
      <c r="AH181" s="333"/>
      <c r="AI181" s="333"/>
      <c r="AJ181" s="28"/>
      <c r="AK181" s="28"/>
      <c r="AL181" s="28"/>
      <c r="AM181" s="28"/>
      <c r="AN181" s="420"/>
      <c r="AO181" s="333"/>
      <c r="AP181" s="333"/>
      <c r="AQ181" s="28"/>
      <c r="AR181" s="28"/>
      <c r="AS181" s="28"/>
      <c r="AT181" s="28"/>
      <c r="AU181" s="344"/>
      <c r="AV181" s="333"/>
      <c r="AW181" s="333"/>
      <c r="AX181" s="28"/>
      <c r="AY181" s="28"/>
      <c r="AZ181" s="28"/>
      <c r="BA181" s="28"/>
      <c r="BB181" s="344"/>
      <c r="BC181" s="333"/>
      <c r="BD181" s="333"/>
      <c r="BE181" s="38"/>
      <c r="BF181" s="39"/>
      <c r="BG181" s="64"/>
      <c r="BI181" s="17"/>
      <c r="BJ181" s="17"/>
      <c r="BK181" s="17"/>
      <c r="BL181" s="17"/>
      <c r="BM181" s="344"/>
      <c r="BN181" s="333"/>
      <c r="BO181" s="333"/>
      <c r="BP181" s="28"/>
      <c r="BQ181" s="28"/>
      <c r="BR181" s="28"/>
      <c r="BS181" s="28"/>
    </row>
    <row r="182" spans="1:71" ht="9" customHeight="1" thickTop="1">
      <c r="A182" s="43"/>
      <c r="B182" s="60"/>
      <c r="C182" s="17"/>
      <c r="D182" s="17"/>
      <c r="E182" s="343"/>
      <c r="F182" s="343"/>
      <c r="G182" s="340"/>
      <c r="H182" s="22"/>
      <c r="I182" s="22"/>
      <c r="J182" s="22"/>
      <c r="K182" s="22"/>
      <c r="L182" s="346" t="str">
        <f>科目チェック!$L$47</f>
        <v>機械製図</v>
      </c>
      <c r="M182" s="347"/>
      <c r="N182" s="350" t="str">
        <f>IFERROR(VLOOKUP(L182,科目チェック!$L$46:$Q$96,4,FALSE)&amp;"","")</f>
        <v/>
      </c>
      <c r="O182" s="22"/>
      <c r="P182" s="22"/>
      <c r="Q182" s="22"/>
      <c r="R182" s="22"/>
      <c r="S182" s="346" t="str">
        <f>科目チェック!$L$49</f>
        <v>材料加工学実習</v>
      </c>
      <c r="T182" s="347"/>
      <c r="U182" s="350" t="str">
        <f>IFERROR(VLOOKUP(S182,科目チェック!$L$46:$Q$96,4,FALSE)&amp;"","")</f>
        <v/>
      </c>
      <c r="V182" s="17"/>
      <c r="W182" s="17"/>
      <c r="X182" s="17"/>
      <c r="Y182" s="17"/>
      <c r="Z182" s="334" t="str">
        <f>科目チェック!$L$50</f>
        <v>機械基礎演習</v>
      </c>
      <c r="AA182" s="335"/>
      <c r="AB182" s="338" t="str">
        <f>IFERROR(VLOOKUP(Z182,科目チェック!$L$46:$Q$96,4,FALSE)&amp;"","")</f>
        <v/>
      </c>
      <c r="AC182" s="22"/>
      <c r="AD182" s="22"/>
      <c r="AE182" s="22"/>
      <c r="AF182" s="22"/>
      <c r="AG182" s="346" t="str">
        <f>科目チェック!$L$65</f>
        <v>機械設計製図Ⅰ</v>
      </c>
      <c r="AH182" s="347"/>
      <c r="AI182" s="350" t="str">
        <f>IFERROR(VLOOKUP(AG182,科目チェック!$L$46:$Q$96,4,FALSE)&amp;"","")</f>
        <v/>
      </c>
      <c r="AJ182" s="22"/>
      <c r="AK182" s="22"/>
      <c r="AL182" s="22"/>
      <c r="AM182" s="22"/>
      <c r="AN182" s="346" t="str">
        <f>科目チェック!$L$66</f>
        <v>機械設計製図Ⅱ</v>
      </c>
      <c r="AO182" s="347"/>
      <c r="AP182" s="350" t="str">
        <f>IFERROR(VLOOKUP(AN182,科目チェック!$L$46:$Q$96,4,FALSE)&amp;"","")</f>
        <v/>
      </c>
      <c r="AQ182" s="22"/>
      <c r="AR182" s="22"/>
      <c r="AS182" s="22"/>
      <c r="AT182" s="22"/>
      <c r="AU182" s="343"/>
      <c r="AV182" s="343"/>
      <c r="AW182" s="343"/>
      <c r="AX182" s="22"/>
      <c r="AY182" s="22"/>
      <c r="AZ182" s="22"/>
      <c r="BA182" s="22"/>
      <c r="BB182" s="343"/>
      <c r="BC182" s="343"/>
      <c r="BD182" s="343"/>
      <c r="BE182" s="38"/>
      <c r="BF182" s="39"/>
      <c r="BG182" s="64"/>
      <c r="BI182" s="17"/>
      <c r="BJ182" s="17"/>
      <c r="BK182" s="17"/>
      <c r="BL182" s="17"/>
      <c r="BM182" s="343"/>
      <c r="BN182" s="343"/>
      <c r="BO182" s="340"/>
      <c r="BP182" s="22"/>
      <c r="BQ182" s="22"/>
      <c r="BR182" s="22"/>
      <c r="BS182" s="22"/>
    </row>
    <row r="183" spans="1:71" ht="9" customHeight="1" thickBot="1">
      <c r="A183" s="43"/>
      <c r="B183" s="60"/>
      <c r="C183" s="17"/>
      <c r="D183" s="17"/>
      <c r="E183" s="343"/>
      <c r="F183" s="343"/>
      <c r="G183" s="340"/>
      <c r="H183" s="22"/>
      <c r="I183" s="22"/>
      <c r="J183" s="22"/>
      <c r="K183" s="22"/>
      <c r="L183" s="348"/>
      <c r="M183" s="349"/>
      <c r="N183" s="351"/>
      <c r="O183" s="22"/>
      <c r="P183" s="22"/>
      <c r="Q183" s="22"/>
      <c r="R183" s="22"/>
      <c r="S183" s="348"/>
      <c r="T183" s="349"/>
      <c r="U183" s="351"/>
      <c r="V183" s="17"/>
      <c r="W183" s="17"/>
      <c r="X183" s="17"/>
      <c r="Y183" s="17"/>
      <c r="Z183" s="336"/>
      <c r="AA183" s="337"/>
      <c r="AB183" s="339"/>
      <c r="AC183" s="22"/>
      <c r="AD183" s="22"/>
      <c r="AE183" s="22"/>
      <c r="AF183" s="22"/>
      <c r="AG183" s="348"/>
      <c r="AH183" s="349"/>
      <c r="AI183" s="351"/>
      <c r="AJ183" s="22"/>
      <c r="AK183" s="22"/>
      <c r="AL183" s="22"/>
      <c r="AM183" s="22"/>
      <c r="AN183" s="348"/>
      <c r="AO183" s="349"/>
      <c r="AP183" s="351"/>
      <c r="AQ183" s="22"/>
      <c r="AR183" s="22"/>
      <c r="AS183" s="22"/>
      <c r="AT183" s="22"/>
      <c r="AU183" s="343"/>
      <c r="AV183" s="343"/>
      <c r="AW183" s="343"/>
      <c r="AX183" s="22"/>
      <c r="AY183" s="22"/>
      <c r="AZ183" s="22"/>
      <c r="BA183" s="22"/>
      <c r="BB183" s="343"/>
      <c r="BC183" s="343"/>
      <c r="BD183" s="343"/>
      <c r="BE183" s="38"/>
      <c r="BF183" s="39"/>
      <c r="BG183" s="64"/>
      <c r="BI183" s="17"/>
      <c r="BJ183" s="17"/>
      <c r="BK183" s="17"/>
      <c r="BL183" s="17"/>
      <c r="BM183" s="343"/>
      <c r="BN183" s="343"/>
      <c r="BO183" s="340"/>
      <c r="BP183" s="22"/>
      <c r="BQ183" s="22"/>
      <c r="BR183" s="22"/>
      <c r="BS183" s="22"/>
    </row>
    <row r="184" spans="1:71" s="17" customFormat="1" ht="9" customHeight="1" thickTop="1">
      <c r="A184" s="31"/>
      <c r="B184" s="30"/>
      <c r="C184" s="22"/>
      <c r="D184" s="22"/>
      <c r="E184" s="344"/>
      <c r="F184" s="333"/>
      <c r="G184" s="333"/>
      <c r="H184" s="22"/>
      <c r="I184" s="22"/>
      <c r="J184" s="22"/>
      <c r="K184" s="22"/>
      <c r="L184" s="344"/>
      <c r="M184" s="333"/>
      <c r="N184" s="333"/>
      <c r="O184" s="22"/>
      <c r="P184" s="22"/>
      <c r="Q184" s="22"/>
      <c r="R184" s="22"/>
      <c r="S184" s="344"/>
      <c r="T184" s="333"/>
      <c r="U184" s="333"/>
      <c r="V184" s="22"/>
      <c r="W184" s="22"/>
      <c r="X184" s="22"/>
      <c r="Y184" s="22"/>
      <c r="Z184" s="344"/>
      <c r="AA184" s="333"/>
      <c r="AB184" s="333"/>
      <c r="AC184" s="22"/>
      <c r="AD184" s="22"/>
      <c r="AE184" s="22"/>
      <c r="AF184" s="22"/>
      <c r="AG184" s="344" t="s">
        <v>213</v>
      </c>
      <c r="AH184" s="333">
        <v>1</v>
      </c>
      <c r="AI184" s="333"/>
      <c r="AJ184" s="22"/>
      <c r="AK184" s="22"/>
      <c r="AL184" s="22"/>
      <c r="AM184" s="22"/>
      <c r="AN184" s="394"/>
      <c r="AO184" s="422"/>
      <c r="AP184" s="422"/>
      <c r="AQ184" s="22"/>
      <c r="AR184" s="22"/>
      <c r="AS184" s="22"/>
      <c r="AT184" s="22"/>
      <c r="AU184" s="344" t="s">
        <v>344</v>
      </c>
      <c r="AV184" s="333">
        <v>1</v>
      </c>
      <c r="AW184" s="333"/>
      <c r="AX184" s="22"/>
      <c r="AY184" s="22"/>
      <c r="AZ184" s="22"/>
      <c r="BA184" s="22"/>
      <c r="BB184" s="344"/>
      <c r="BC184" s="333"/>
      <c r="BD184" s="333"/>
      <c r="BE184" s="22"/>
      <c r="BF184" s="30"/>
      <c r="BG184" s="63"/>
      <c r="BH184" s="2"/>
      <c r="BI184" s="22"/>
      <c r="BJ184" s="22"/>
      <c r="BK184" s="22"/>
      <c r="BL184" s="22"/>
      <c r="BM184" s="344"/>
      <c r="BN184" s="333"/>
      <c r="BO184" s="333"/>
      <c r="BP184" s="22"/>
      <c r="BQ184" s="22"/>
      <c r="BR184" s="22"/>
      <c r="BS184" s="22"/>
    </row>
    <row r="185" spans="1:71" s="166" customFormat="1" ht="9" customHeight="1">
      <c r="A185" s="31"/>
      <c r="B185" s="30"/>
      <c r="C185" s="22"/>
      <c r="D185" s="22"/>
      <c r="E185" s="344"/>
      <c r="F185" s="333"/>
      <c r="G185" s="333"/>
      <c r="H185" s="28"/>
      <c r="I185" s="28"/>
      <c r="J185" s="28"/>
      <c r="K185" s="28"/>
      <c r="L185" s="344"/>
      <c r="M185" s="333"/>
      <c r="N185" s="333"/>
      <c r="O185" s="28"/>
      <c r="P185" s="28"/>
      <c r="Q185" s="28"/>
      <c r="R185" s="28"/>
      <c r="S185" s="344"/>
      <c r="T185" s="333"/>
      <c r="U185" s="333"/>
      <c r="V185" s="28"/>
      <c r="W185" s="28"/>
      <c r="X185" s="28"/>
      <c r="Y185" s="28"/>
      <c r="Z185" s="344"/>
      <c r="AA185" s="333"/>
      <c r="AB185" s="333"/>
      <c r="AC185" s="28"/>
      <c r="AD185" s="28"/>
      <c r="AE185" s="28"/>
      <c r="AF185" s="28"/>
      <c r="AG185" s="420"/>
      <c r="AH185" s="421"/>
      <c r="AI185" s="421"/>
      <c r="AJ185" s="28"/>
      <c r="AK185" s="28"/>
      <c r="AL185" s="28"/>
      <c r="AM185" s="28"/>
      <c r="AN185" s="344"/>
      <c r="AO185" s="333"/>
      <c r="AP185" s="333"/>
      <c r="AQ185" s="28"/>
      <c r="AR185" s="28"/>
      <c r="AS185" s="28"/>
      <c r="AT185" s="28"/>
      <c r="AU185" s="420"/>
      <c r="AV185" s="421"/>
      <c r="AW185" s="421"/>
      <c r="AX185" s="28"/>
      <c r="AY185" s="28"/>
      <c r="AZ185" s="28"/>
      <c r="BA185" s="28"/>
      <c r="BB185" s="344"/>
      <c r="BC185" s="333"/>
      <c r="BD185" s="333"/>
      <c r="BE185" s="28"/>
      <c r="BF185" s="32"/>
      <c r="BG185" s="62"/>
      <c r="BH185" s="13"/>
      <c r="BI185" s="22"/>
      <c r="BJ185" s="22"/>
      <c r="BK185" s="22"/>
      <c r="BL185" s="22"/>
      <c r="BM185" s="344"/>
      <c r="BN185" s="333"/>
      <c r="BO185" s="333"/>
      <c r="BP185" s="28"/>
      <c r="BQ185" s="28"/>
      <c r="BR185" s="28"/>
      <c r="BS185" s="28"/>
    </row>
    <row r="186" spans="1:71" s="17" customFormat="1" ht="9" customHeight="1">
      <c r="A186" s="31"/>
      <c r="B186" s="30"/>
      <c r="C186" s="22"/>
      <c r="D186" s="22"/>
      <c r="E186" s="343"/>
      <c r="F186" s="343"/>
      <c r="G186" s="343"/>
      <c r="H186" s="22"/>
      <c r="I186" s="22"/>
      <c r="J186" s="22"/>
      <c r="K186" s="22"/>
      <c r="L186" s="343"/>
      <c r="M186" s="343"/>
      <c r="N186" s="343"/>
      <c r="O186" s="22"/>
      <c r="P186" s="22"/>
      <c r="Q186" s="22"/>
      <c r="R186" s="22"/>
      <c r="S186" s="343"/>
      <c r="T186" s="343"/>
      <c r="U186" s="343"/>
      <c r="Z186" s="343"/>
      <c r="AA186" s="343"/>
      <c r="AB186" s="343"/>
      <c r="AC186" s="22"/>
      <c r="AD186" s="22"/>
      <c r="AE186" s="22"/>
      <c r="AF186" s="22"/>
      <c r="AG186" s="334" t="str">
        <f>科目チェック!$C$72</f>
        <v>インターンシップⅠ</v>
      </c>
      <c r="AH186" s="335"/>
      <c r="AI186" s="338" t="str">
        <f>IFERROR(VLOOKUP(AG186,科目チェック!$C$46:$F$90,4,FALSE)&amp;"","")</f>
        <v/>
      </c>
      <c r="AJ186" s="22"/>
      <c r="AK186" s="22"/>
      <c r="AL186" s="22"/>
      <c r="AM186" s="22"/>
      <c r="AN186" s="343"/>
      <c r="AO186" s="343"/>
      <c r="AP186" s="343"/>
      <c r="AQ186" s="22"/>
      <c r="AR186" s="22"/>
      <c r="AS186" s="22"/>
      <c r="AT186" s="22"/>
      <c r="AU186" s="334" t="str">
        <f>科目チェック!$C$75</f>
        <v>国際インターンシップⅠ</v>
      </c>
      <c r="AV186" s="335"/>
      <c r="AW186" s="338" t="str">
        <f>IFERROR(VLOOKUP(AU186,科目チェック!$C$46:$F$90,4,FALSE)&amp;"","")</f>
        <v/>
      </c>
      <c r="AX186" s="22"/>
      <c r="AY186" s="22"/>
      <c r="AZ186" s="22"/>
      <c r="BA186" s="22"/>
      <c r="BB186" s="343"/>
      <c r="BC186" s="343"/>
      <c r="BD186" s="343"/>
      <c r="BE186" s="22"/>
      <c r="BF186" s="30"/>
      <c r="BG186" s="63"/>
      <c r="BH186" s="2"/>
      <c r="BI186" s="22"/>
      <c r="BJ186" s="22"/>
      <c r="BK186" s="22"/>
      <c r="BL186" s="22"/>
      <c r="BM186" s="343"/>
      <c r="BN186" s="343"/>
      <c r="BO186" s="343"/>
      <c r="BP186" s="22"/>
      <c r="BQ186" s="22"/>
      <c r="BR186" s="22"/>
      <c r="BS186" s="22"/>
    </row>
    <row r="187" spans="1:71" s="17" customFormat="1" ht="9" customHeight="1">
      <c r="A187" s="31"/>
      <c r="B187" s="30"/>
      <c r="C187" s="22"/>
      <c r="D187" s="22"/>
      <c r="E187" s="343"/>
      <c r="F187" s="343"/>
      <c r="G187" s="343"/>
      <c r="H187" s="22"/>
      <c r="I187" s="22"/>
      <c r="J187" s="22"/>
      <c r="K187" s="22"/>
      <c r="L187" s="343"/>
      <c r="M187" s="343"/>
      <c r="N187" s="343"/>
      <c r="O187" s="22"/>
      <c r="P187" s="22"/>
      <c r="Q187" s="22"/>
      <c r="R187" s="22"/>
      <c r="S187" s="343"/>
      <c r="T187" s="343"/>
      <c r="U187" s="343"/>
      <c r="Z187" s="343"/>
      <c r="AA187" s="343"/>
      <c r="AB187" s="343"/>
      <c r="AC187" s="22"/>
      <c r="AD187" s="22"/>
      <c r="AE187" s="22"/>
      <c r="AF187" s="22"/>
      <c r="AG187" s="336"/>
      <c r="AH187" s="337"/>
      <c r="AI187" s="339"/>
      <c r="AJ187" s="22"/>
      <c r="AK187" s="22"/>
      <c r="AL187" s="22"/>
      <c r="AM187" s="22"/>
      <c r="AN187" s="343"/>
      <c r="AO187" s="343"/>
      <c r="AP187" s="343"/>
      <c r="AQ187" s="22"/>
      <c r="AR187" s="22"/>
      <c r="AS187" s="22"/>
      <c r="AT187" s="22"/>
      <c r="AU187" s="336"/>
      <c r="AV187" s="337"/>
      <c r="AW187" s="339"/>
      <c r="AX187" s="22"/>
      <c r="AY187" s="22"/>
      <c r="AZ187" s="22"/>
      <c r="BA187" s="22"/>
      <c r="BB187" s="343"/>
      <c r="BC187" s="343"/>
      <c r="BD187" s="343"/>
      <c r="BE187" s="22"/>
      <c r="BF187" s="30"/>
      <c r="BG187" s="63"/>
      <c r="BH187" s="2"/>
      <c r="BI187" s="22"/>
      <c r="BJ187" s="22"/>
      <c r="BK187" s="22"/>
      <c r="BL187" s="22"/>
      <c r="BM187" s="343"/>
      <c r="BN187" s="343"/>
      <c r="BO187" s="343"/>
      <c r="BP187" s="22"/>
      <c r="BQ187" s="22"/>
      <c r="BR187" s="22"/>
      <c r="BS187" s="22"/>
    </row>
    <row r="188" spans="1:71" s="17" customFormat="1" ht="9" customHeight="1">
      <c r="A188" s="31"/>
      <c r="B188" s="30"/>
      <c r="C188" s="22"/>
      <c r="D188" s="22"/>
      <c r="E188" s="344"/>
      <c r="F188" s="333"/>
      <c r="G188" s="333"/>
      <c r="H188" s="22"/>
      <c r="I188" s="22"/>
      <c r="J188" s="22"/>
      <c r="K188" s="22"/>
      <c r="L188" s="344"/>
      <c r="M188" s="333"/>
      <c r="N188" s="333"/>
      <c r="O188" s="22"/>
      <c r="P188" s="22"/>
      <c r="Q188" s="22"/>
      <c r="R188" s="22"/>
      <c r="S188" s="344"/>
      <c r="T188" s="333"/>
      <c r="U188" s="333"/>
      <c r="V188" s="22"/>
      <c r="W188" s="22"/>
      <c r="X188" s="22"/>
      <c r="Y188" s="22"/>
      <c r="Z188" s="344"/>
      <c r="AA188" s="333"/>
      <c r="AB188" s="333"/>
      <c r="AC188" s="22"/>
      <c r="AD188" s="22"/>
      <c r="AE188" s="22"/>
      <c r="AF188" s="22"/>
      <c r="AG188" s="394" t="s">
        <v>213</v>
      </c>
      <c r="AH188" s="422">
        <v>1</v>
      </c>
      <c r="AI188" s="422"/>
      <c r="AJ188" s="22"/>
      <c r="AK188" s="22"/>
      <c r="AL188" s="22"/>
      <c r="AM188" s="22"/>
      <c r="AN188" s="344"/>
      <c r="AO188" s="333"/>
      <c r="AP188" s="333"/>
      <c r="AQ188" s="22"/>
      <c r="AR188" s="22"/>
      <c r="AS188" s="22"/>
      <c r="AT188" s="22"/>
      <c r="AU188" s="394" t="s">
        <v>213</v>
      </c>
      <c r="AV188" s="422">
        <v>1</v>
      </c>
      <c r="AW188" s="422"/>
      <c r="AX188" s="22"/>
      <c r="AY188" s="22"/>
      <c r="AZ188" s="22"/>
      <c r="BA188" s="22"/>
      <c r="BB188" s="344"/>
      <c r="BC188" s="333"/>
      <c r="BD188" s="333"/>
      <c r="BE188" s="22"/>
      <c r="BF188" s="30"/>
      <c r="BG188" s="63"/>
      <c r="BH188" s="2"/>
      <c r="BI188" s="22"/>
      <c r="BJ188" s="22"/>
      <c r="BK188" s="22"/>
      <c r="BL188" s="22"/>
      <c r="BM188" s="344"/>
      <c r="BN188" s="333"/>
      <c r="BO188" s="333"/>
      <c r="BP188" s="22"/>
      <c r="BQ188" s="22"/>
      <c r="BR188" s="22"/>
      <c r="BS188" s="22"/>
    </row>
    <row r="189" spans="1:71" s="166" customFormat="1" ht="9" customHeight="1">
      <c r="A189" s="31"/>
      <c r="B189" s="30"/>
      <c r="C189" s="22"/>
      <c r="D189" s="22"/>
      <c r="E189" s="344"/>
      <c r="F189" s="333"/>
      <c r="G189" s="333"/>
      <c r="H189" s="28"/>
      <c r="I189" s="28"/>
      <c r="J189" s="28"/>
      <c r="K189" s="28"/>
      <c r="L189" s="344"/>
      <c r="M189" s="333"/>
      <c r="N189" s="333"/>
      <c r="O189" s="28"/>
      <c r="P189" s="28"/>
      <c r="Q189" s="28"/>
      <c r="R189" s="28"/>
      <c r="S189" s="344"/>
      <c r="T189" s="333"/>
      <c r="U189" s="333"/>
      <c r="V189" s="28"/>
      <c r="W189" s="28"/>
      <c r="X189" s="28"/>
      <c r="Y189" s="28"/>
      <c r="Z189" s="344"/>
      <c r="AA189" s="333"/>
      <c r="AB189" s="333"/>
      <c r="AC189" s="28"/>
      <c r="AD189" s="28"/>
      <c r="AE189" s="28"/>
      <c r="AF189" s="28"/>
      <c r="AG189" s="420"/>
      <c r="AH189" s="421"/>
      <c r="AI189" s="421"/>
      <c r="AJ189" s="28"/>
      <c r="AK189" s="28"/>
      <c r="AL189" s="28"/>
      <c r="AM189" s="28"/>
      <c r="AN189" s="344"/>
      <c r="AO189" s="333"/>
      <c r="AP189" s="333"/>
      <c r="AQ189" s="28"/>
      <c r="AR189" s="28"/>
      <c r="AS189" s="28"/>
      <c r="AT189" s="28"/>
      <c r="AU189" s="420"/>
      <c r="AV189" s="421"/>
      <c r="AW189" s="421"/>
      <c r="AX189" s="28"/>
      <c r="AY189" s="28"/>
      <c r="AZ189" s="28"/>
      <c r="BA189" s="28"/>
      <c r="BB189" s="344"/>
      <c r="BC189" s="333"/>
      <c r="BD189" s="333"/>
      <c r="BE189" s="28"/>
      <c r="BF189" s="32"/>
      <c r="BG189" s="62"/>
      <c r="BH189" s="13"/>
      <c r="BI189" s="22"/>
      <c r="BJ189" s="22"/>
      <c r="BK189" s="22"/>
      <c r="BL189" s="22"/>
      <c r="BM189" s="344"/>
      <c r="BN189" s="333"/>
      <c r="BO189" s="333"/>
      <c r="BP189" s="28"/>
      <c r="BQ189" s="28"/>
      <c r="BR189" s="28"/>
      <c r="BS189" s="28"/>
    </row>
    <row r="190" spans="1:71" s="17" customFormat="1" ht="9" customHeight="1">
      <c r="A190" s="31"/>
      <c r="B190" s="30"/>
      <c r="C190" s="22"/>
      <c r="D190" s="22"/>
      <c r="E190" s="343"/>
      <c r="F190" s="343"/>
      <c r="G190" s="343"/>
      <c r="H190" s="22"/>
      <c r="I190" s="22"/>
      <c r="J190" s="22"/>
      <c r="K190" s="22"/>
      <c r="L190" s="343"/>
      <c r="M190" s="343"/>
      <c r="N190" s="343"/>
      <c r="O190" s="22"/>
      <c r="P190" s="22"/>
      <c r="Q190" s="22"/>
      <c r="R190" s="22"/>
      <c r="S190" s="343"/>
      <c r="T190" s="343"/>
      <c r="U190" s="343"/>
      <c r="Z190" s="343"/>
      <c r="AA190" s="343"/>
      <c r="AB190" s="343"/>
      <c r="AC190" s="22"/>
      <c r="AD190" s="22"/>
      <c r="AE190" s="22"/>
      <c r="AF190" s="22"/>
      <c r="AG190" s="334" t="str">
        <f>科目チェック!$C$73</f>
        <v>インターンシップⅡ</v>
      </c>
      <c r="AH190" s="335"/>
      <c r="AI190" s="338" t="str">
        <f>IFERROR(VLOOKUP(AG190,科目チェック!$C$46:$F$90,4,FALSE)&amp;"","")</f>
        <v/>
      </c>
      <c r="AJ190" s="22"/>
      <c r="AK190" s="22"/>
      <c r="AL190" s="22"/>
      <c r="AM190" s="22"/>
      <c r="AN190" s="343"/>
      <c r="AO190" s="343"/>
      <c r="AP190" s="343"/>
      <c r="AQ190" s="22"/>
      <c r="AR190" s="22"/>
      <c r="AS190" s="22"/>
      <c r="AT190" s="22"/>
      <c r="AU190" s="334" t="str">
        <f>科目チェック!$C$85</f>
        <v>国際インターンシップⅡ</v>
      </c>
      <c r="AV190" s="335"/>
      <c r="AW190" s="338" t="str">
        <f>IFERROR(VLOOKUP(AU190,科目チェック!$C$46:$F$90,4,FALSE)&amp;"","")</f>
        <v/>
      </c>
      <c r="AX190" s="22"/>
      <c r="AY190" s="22"/>
      <c r="AZ190" s="22"/>
      <c r="BA190" s="22"/>
      <c r="BB190" s="343"/>
      <c r="BC190" s="343"/>
      <c r="BD190" s="343"/>
      <c r="BE190" s="22"/>
      <c r="BF190" s="30"/>
      <c r="BG190" s="63"/>
      <c r="BH190" s="2"/>
      <c r="BI190" s="22"/>
      <c r="BJ190" s="22"/>
      <c r="BK190" s="22"/>
      <c r="BL190" s="22"/>
      <c r="BM190" s="343"/>
      <c r="BN190" s="343"/>
      <c r="BO190" s="343"/>
      <c r="BP190" s="22"/>
      <c r="BQ190" s="22"/>
      <c r="BR190" s="22"/>
      <c r="BS190" s="22"/>
    </row>
    <row r="191" spans="1:71" s="17" customFormat="1" ht="9" customHeight="1">
      <c r="A191" s="31"/>
      <c r="B191" s="30"/>
      <c r="C191" s="22"/>
      <c r="D191" s="22"/>
      <c r="E191" s="343"/>
      <c r="F191" s="343"/>
      <c r="G191" s="343"/>
      <c r="H191" s="22"/>
      <c r="I191" s="22"/>
      <c r="J191" s="22"/>
      <c r="K191" s="22"/>
      <c r="L191" s="343"/>
      <c r="M191" s="343"/>
      <c r="N191" s="343"/>
      <c r="O191" s="22"/>
      <c r="P191" s="22"/>
      <c r="Q191" s="22"/>
      <c r="R191" s="22"/>
      <c r="S191" s="343"/>
      <c r="T191" s="343"/>
      <c r="U191" s="343"/>
      <c r="Z191" s="343"/>
      <c r="AA191" s="343"/>
      <c r="AB191" s="343"/>
      <c r="AC191" s="22"/>
      <c r="AD191" s="22"/>
      <c r="AE191" s="22"/>
      <c r="AF191" s="22"/>
      <c r="AG191" s="336"/>
      <c r="AH191" s="337"/>
      <c r="AI191" s="339"/>
      <c r="AJ191" s="22"/>
      <c r="AK191" s="22"/>
      <c r="AL191" s="22"/>
      <c r="AM191" s="22"/>
      <c r="AN191" s="343"/>
      <c r="AO191" s="343"/>
      <c r="AP191" s="343"/>
      <c r="AQ191" s="22"/>
      <c r="AR191" s="22"/>
      <c r="AS191" s="22"/>
      <c r="AT191" s="22"/>
      <c r="AU191" s="336"/>
      <c r="AV191" s="337"/>
      <c r="AW191" s="339"/>
      <c r="AX191" s="22"/>
      <c r="AY191" s="22"/>
      <c r="AZ191" s="22"/>
      <c r="BA191" s="22"/>
      <c r="BB191" s="343"/>
      <c r="BC191" s="343"/>
      <c r="BD191" s="343"/>
      <c r="BE191" s="22"/>
      <c r="BF191" s="30"/>
      <c r="BG191" s="63"/>
      <c r="BH191" s="2"/>
      <c r="BI191" s="22"/>
      <c r="BJ191" s="22"/>
      <c r="BK191" s="22"/>
      <c r="BL191" s="22"/>
      <c r="BM191" s="343"/>
      <c r="BN191" s="343"/>
      <c r="BO191" s="343"/>
      <c r="BP191" s="22"/>
      <c r="BQ191" s="22"/>
      <c r="BR191" s="22"/>
      <c r="BS191" s="22"/>
    </row>
    <row r="192" spans="1:71" s="17" customFormat="1" ht="9" customHeight="1">
      <c r="A192" s="31"/>
      <c r="B192" s="30"/>
      <c r="C192" s="22"/>
      <c r="D192" s="22"/>
      <c r="E192" s="344"/>
      <c r="F192" s="333"/>
      <c r="G192" s="333"/>
      <c r="H192" s="22"/>
      <c r="I192" s="22"/>
      <c r="J192" s="22"/>
      <c r="K192" s="22"/>
      <c r="L192" s="344"/>
      <c r="M192" s="333"/>
      <c r="N192" s="333"/>
      <c r="O192" s="22"/>
      <c r="P192" s="22"/>
      <c r="Q192" s="22"/>
      <c r="R192" s="22"/>
      <c r="S192" s="344"/>
      <c r="T192" s="333"/>
      <c r="U192" s="333"/>
      <c r="V192" s="22"/>
      <c r="W192" s="22"/>
      <c r="X192" s="22"/>
      <c r="Y192" s="22"/>
      <c r="Z192" s="344"/>
      <c r="AA192" s="333"/>
      <c r="AB192" s="333"/>
      <c r="AC192" s="22"/>
      <c r="AD192" s="22"/>
      <c r="AE192" s="22"/>
      <c r="AF192" s="22"/>
      <c r="AG192" s="394" t="s">
        <v>213</v>
      </c>
      <c r="AH192" s="422">
        <v>1</v>
      </c>
      <c r="AI192" s="422"/>
      <c r="AJ192" s="22"/>
      <c r="AK192" s="22"/>
      <c r="AL192" s="22"/>
      <c r="AM192" s="22"/>
      <c r="AN192" s="344"/>
      <c r="AO192" s="333"/>
      <c r="AP192" s="333"/>
      <c r="AQ192" s="22"/>
      <c r="AR192" s="22"/>
      <c r="AS192" s="22"/>
      <c r="AT192" s="22"/>
      <c r="AU192" s="394"/>
      <c r="AV192" s="422"/>
      <c r="AW192" s="422"/>
      <c r="AX192" s="22"/>
      <c r="AY192" s="22"/>
      <c r="AZ192" s="22"/>
      <c r="BA192" s="22"/>
      <c r="BB192" s="344"/>
      <c r="BC192" s="333"/>
      <c r="BD192" s="333"/>
      <c r="BE192" s="22"/>
      <c r="BF192" s="30"/>
      <c r="BG192" s="63"/>
      <c r="BH192" s="2"/>
      <c r="BI192" s="22"/>
      <c r="BJ192" s="22"/>
      <c r="BK192" s="22"/>
      <c r="BL192" s="22"/>
      <c r="BM192" s="344"/>
      <c r="BN192" s="333"/>
      <c r="BO192" s="333"/>
      <c r="BP192" s="22"/>
      <c r="BQ192" s="22"/>
      <c r="BR192" s="22"/>
      <c r="BS192" s="22"/>
    </row>
    <row r="193" spans="1:71" s="166" customFormat="1" ht="9" customHeight="1">
      <c r="A193" s="31"/>
      <c r="B193" s="30"/>
      <c r="C193" s="22"/>
      <c r="D193" s="22"/>
      <c r="E193" s="344"/>
      <c r="F193" s="333"/>
      <c r="G193" s="333"/>
      <c r="H193" s="28"/>
      <c r="I193" s="28"/>
      <c r="J193" s="28"/>
      <c r="K193" s="28"/>
      <c r="L193" s="344"/>
      <c r="M193" s="333"/>
      <c r="N193" s="333"/>
      <c r="O193" s="28"/>
      <c r="P193" s="28"/>
      <c r="Q193" s="28"/>
      <c r="R193" s="28"/>
      <c r="S193" s="344"/>
      <c r="T193" s="333"/>
      <c r="U193" s="333"/>
      <c r="V193" s="28"/>
      <c r="W193" s="28"/>
      <c r="X193" s="28"/>
      <c r="Y193" s="28"/>
      <c r="Z193" s="344"/>
      <c r="AA193" s="333"/>
      <c r="AB193" s="333"/>
      <c r="AC193" s="28"/>
      <c r="AD193" s="28"/>
      <c r="AE193" s="28"/>
      <c r="AF193" s="28"/>
      <c r="AG193" s="420"/>
      <c r="AH193" s="421"/>
      <c r="AI193" s="421"/>
      <c r="AJ193" s="28"/>
      <c r="AK193" s="28"/>
      <c r="AL193" s="28"/>
      <c r="AM193" s="28"/>
      <c r="AN193" s="344"/>
      <c r="AO193" s="333"/>
      <c r="AP193" s="333"/>
      <c r="AQ193" s="28"/>
      <c r="AR193" s="28"/>
      <c r="AS193" s="28"/>
      <c r="AT193" s="28"/>
      <c r="AU193" s="344"/>
      <c r="AV193" s="333"/>
      <c r="AW193" s="333"/>
      <c r="AX193" s="28"/>
      <c r="AY193" s="28"/>
      <c r="AZ193" s="28"/>
      <c r="BA193" s="28"/>
      <c r="BB193" s="344"/>
      <c r="BC193" s="333"/>
      <c r="BD193" s="333"/>
      <c r="BE193" s="28"/>
      <c r="BF193" s="32"/>
      <c r="BG193" s="62"/>
      <c r="BH193" s="13"/>
      <c r="BI193" s="22"/>
      <c r="BJ193" s="22"/>
      <c r="BK193" s="22"/>
      <c r="BL193" s="22"/>
      <c r="BM193" s="344"/>
      <c r="BN193" s="333"/>
      <c r="BO193" s="333"/>
      <c r="BP193" s="28"/>
      <c r="BQ193" s="28"/>
      <c r="BR193" s="28"/>
      <c r="BS193" s="28"/>
    </row>
    <row r="194" spans="1:71" s="17" customFormat="1" ht="9" customHeight="1">
      <c r="A194" s="31"/>
      <c r="B194" s="30"/>
      <c r="C194" s="22"/>
      <c r="D194" s="22"/>
      <c r="E194" s="343"/>
      <c r="F194" s="343"/>
      <c r="G194" s="343"/>
      <c r="H194" s="22"/>
      <c r="I194" s="22"/>
      <c r="J194" s="22"/>
      <c r="K194" s="22"/>
      <c r="L194" s="343"/>
      <c r="M194" s="343"/>
      <c r="N194" s="343"/>
      <c r="O194" s="22"/>
      <c r="P194" s="22"/>
      <c r="Q194" s="22"/>
      <c r="R194" s="22"/>
      <c r="S194" s="343"/>
      <c r="T194" s="343"/>
      <c r="U194" s="343"/>
      <c r="Z194" s="343"/>
      <c r="AA194" s="343"/>
      <c r="AB194" s="343"/>
      <c r="AC194" s="22"/>
      <c r="AD194" s="22"/>
      <c r="AE194" s="22"/>
      <c r="AF194" s="22"/>
      <c r="AG194" s="334" t="str">
        <f>科目チェック!$C$74</f>
        <v>インターンシップⅢ</v>
      </c>
      <c r="AH194" s="335"/>
      <c r="AI194" s="338" t="str">
        <f>IFERROR(VLOOKUP(AG194,科目チェック!$C$46:$F$90,4,FALSE)&amp;"","")</f>
        <v/>
      </c>
      <c r="AJ194" s="22"/>
      <c r="AK194" s="22"/>
      <c r="AL194" s="22"/>
      <c r="AM194" s="22"/>
      <c r="AN194" s="343"/>
      <c r="AO194" s="343"/>
      <c r="AP194" s="343"/>
      <c r="AQ194" s="22"/>
      <c r="AR194" s="22"/>
      <c r="AS194" s="22"/>
      <c r="AT194" s="22"/>
      <c r="AU194" s="343"/>
      <c r="AV194" s="343"/>
      <c r="AW194" s="343"/>
      <c r="AX194" s="22"/>
      <c r="AY194" s="22"/>
      <c r="AZ194" s="22"/>
      <c r="BA194" s="22"/>
      <c r="BB194" s="343"/>
      <c r="BC194" s="343"/>
      <c r="BD194" s="343"/>
      <c r="BE194" s="22"/>
      <c r="BF194" s="30"/>
      <c r="BG194" s="63"/>
      <c r="BH194" s="2"/>
      <c r="BI194" s="22"/>
      <c r="BJ194" s="22"/>
      <c r="BK194" s="22"/>
      <c r="BL194" s="22"/>
      <c r="BM194" s="343"/>
      <c r="BN194" s="343"/>
      <c r="BO194" s="343"/>
      <c r="BP194" s="22"/>
      <c r="BQ194" s="22"/>
      <c r="BR194" s="22"/>
      <c r="BS194" s="22"/>
    </row>
    <row r="195" spans="1:71" s="17" customFormat="1" ht="9" customHeight="1">
      <c r="A195" s="31"/>
      <c r="B195" s="30"/>
      <c r="C195" s="22"/>
      <c r="D195" s="22"/>
      <c r="E195" s="343"/>
      <c r="F195" s="343"/>
      <c r="G195" s="343"/>
      <c r="H195" s="22"/>
      <c r="I195" s="22"/>
      <c r="J195" s="22"/>
      <c r="K195" s="22"/>
      <c r="L195" s="343"/>
      <c r="M195" s="343"/>
      <c r="N195" s="343"/>
      <c r="O195" s="22"/>
      <c r="P195" s="22"/>
      <c r="Q195" s="22"/>
      <c r="R195" s="22"/>
      <c r="S195" s="343"/>
      <c r="T195" s="343"/>
      <c r="U195" s="343"/>
      <c r="Z195" s="343"/>
      <c r="AA195" s="343"/>
      <c r="AB195" s="343"/>
      <c r="AC195" s="22"/>
      <c r="AD195" s="22"/>
      <c r="AE195" s="22"/>
      <c r="AF195" s="22"/>
      <c r="AG195" s="336"/>
      <c r="AH195" s="337"/>
      <c r="AI195" s="339"/>
      <c r="AJ195" s="22"/>
      <c r="AK195" s="22"/>
      <c r="AL195" s="22"/>
      <c r="AM195" s="22"/>
      <c r="AN195" s="343"/>
      <c r="AO195" s="343"/>
      <c r="AP195" s="343"/>
      <c r="AQ195" s="22"/>
      <c r="AR195" s="22"/>
      <c r="AS195" s="22"/>
      <c r="AT195" s="22"/>
      <c r="AU195" s="343"/>
      <c r="AV195" s="343"/>
      <c r="AW195" s="343"/>
      <c r="AX195" s="22"/>
      <c r="AY195" s="22"/>
      <c r="AZ195" s="22"/>
      <c r="BA195" s="22"/>
      <c r="BB195" s="343"/>
      <c r="BC195" s="343"/>
      <c r="BD195" s="343"/>
      <c r="BE195" s="22"/>
      <c r="BF195" s="30"/>
      <c r="BG195" s="63"/>
      <c r="BH195" s="2"/>
      <c r="BI195" s="22"/>
      <c r="BJ195" s="22"/>
      <c r="BK195" s="22"/>
      <c r="BL195" s="22"/>
      <c r="BM195" s="343"/>
      <c r="BN195" s="343"/>
      <c r="BO195" s="343"/>
      <c r="BP195" s="22"/>
      <c r="BQ195" s="22"/>
      <c r="BR195" s="22"/>
      <c r="BS195" s="22"/>
    </row>
    <row r="196" spans="1:71" ht="9" customHeight="1">
      <c r="A196" s="44"/>
      <c r="B196" s="61"/>
      <c r="C196" s="42"/>
      <c r="D196" s="42"/>
      <c r="E196" s="34"/>
      <c r="F196" s="34"/>
      <c r="G196" s="34"/>
      <c r="H196" s="33"/>
      <c r="I196" s="33"/>
      <c r="J196" s="33"/>
      <c r="K196" s="33"/>
      <c r="L196" s="34"/>
      <c r="M196" s="34"/>
      <c r="N196" s="34"/>
      <c r="O196" s="33"/>
      <c r="P196" s="33"/>
      <c r="Q196" s="33"/>
      <c r="R196" s="33"/>
      <c r="S196" s="34"/>
      <c r="T196" s="34"/>
      <c r="U196" s="34"/>
      <c r="V196" s="42"/>
      <c r="W196" s="42"/>
      <c r="X196" s="42"/>
      <c r="Y196" s="42"/>
      <c r="Z196" s="34"/>
      <c r="AA196" s="34"/>
      <c r="AB196" s="34"/>
      <c r="AC196" s="33"/>
      <c r="AD196" s="33"/>
      <c r="AE196" s="33"/>
      <c r="AF196" s="33"/>
      <c r="AG196" s="34"/>
      <c r="AH196" s="34"/>
      <c r="AI196" s="34"/>
      <c r="AJ196" s="33"/>
      <c r="AK196" s="33"/>
      <c r="AL196" s="33"/>
      <c r="AM196" s="33"/>
      <c r="AN196" s="34"/>
      <c r="AO196" s="34"/>
      <c r="AP196" s="34"/>
      <c r="AQ196" s="33"/>
      <c r="AR196" s="33"/>
      <c r="AS196" s="33"/>
      <c r="AT196" s="33"/>
      <c r="AU196" s="34"/>
      <c r="AV196" s="34"/>
      <c r="AW196" s="34"/>
      <c r="AX196" s="33"/>
      <c r="AY196" s="33"/>
      <c r="AZ196" s="33"/>
      <c r="BA196" s="33"/>
      <c r="BB196" s="34"/>
      <c r="BC196" s="34"/>
      <c r="BD196" s="34"/>
      <c r="BE196" s="40"/>
      <c r="BF196" s="41"/>
      <c r="BG196" s="65"/>
      <c r="BI196" s="17"/>
      <c r="BJ196" s="17"/>
      <c r="BK196" s="17"/>
      <c r="BL196" s="17"/>
      <c r="BM196" s="153"/>
      <c r="BN196" s="153"/>
      <c r="BO196" s="153"/>
      <c r="BP196" s="22"/>
      <c r="BQ196" s="22"/>
      <c r="BR196" s="22"/>
      <c r="BS196" s="22"/>
    </row>
    <row r="197" spans="1:71" ht="9" customHeight="1">
      <c r="A197" s="45"/>
      <c r="B197" s="19"/>
      <c r="C197" s="6"/>
      <c r="D197" s="6"/>
      <c r="E197" s="394"/>
      <c r="F197" s="422"/>
      <c r="G197" s="422"/>
      <c r="H197" s="46"/>
      <c r="I197" s="46"/>
      <c r="J197" s="46"/>
      <c r="K197" s="46"/>
      <c r="L197" s="394"/>
      <c r="M197" s="422"/>
      <c r="N197" s="422"/>
      <c r="O197" s="46"/>
      <c r="P197" s="46"/>
      <c r="Q197" s="46"/>
      <c r="R197" s="46"/>
      <c r="S197" s="394"/>
      <c r="T197" s="422"/>
      <c r="U197" s="422"/>
      <c r="V197" s="46"/>
      <c r="W197" s="46"/>
      <c r="X197" s="46"/>
      <c r="Y197" s="46"/>
      <c r="Z197" s="394" t="s">
        <v>213</v>
      </c>
      <c r="AA197" s="422">
        <v>3</v>
      </c>
      <c r="AB197" s="422"/>
      <c r="AC197" s="46"/>
      <c r="AD197" s="46"/>
      <c r="AE197" s="46"/>
      <c r="AF197" s="46"/>
      <c r="AG197" s="394" t="s">
        <v>213</v>
      </c>
      <c r="AH197" s="422">
        <v>3</v>
      </c>
      <c r="AI197" s="422"/>
      <c r="AJ197" s="46"/>
      <c r="AK197" s="46"/>
      <c r="AL197" s="46"/>
      <c r="AM197" s="46"/>
      <c r="AN197" s="344" t="s">
        <v>228</v>
      </c>
      <c r="AO197" s="333">
        <v>4</v>
      </c>
      <c r="AP197" s="333"/>
      <c r="AQ197" s="46"/>
      <c r="AR197" s="46"/>
      <c r="AS197" s="46"/>
      <c r="AT197" s="46"/>
      <c r="AU197" s="354" t="s">
        <v>213</v>
      </c>
      <c r="AV197" s="356" t="s">
        <v>239</v>
      </c>
      <c r="AW197" s="356"/>
      <c r="AX197" s="139"/>
      <c r="AY197" s="139"/>
      <c r="AZ197" s="139"/>
      <c r="BA197" s="139"/>
      <c r="BB197" s="354" t="s">
        <v>213</v>
      </c>
      <c r="BC197" s="356" t="s">
        <v>239</v>
      </c>
      <c r="BD197" s="356"/>
      <c r="BE197" s="47"/>
      <c r="BF197" s="48"/>
      <c r="BG197" s="66"/>
      <c r="BI197" s="17"/>
      <c r="BJ197" s="17"/>
      <c r="BK197" s="17"/>
      <c r="BL197" s="17"/>
      <c r="BM197" s="344"/>
      <c r="BN197" s="333"/>
      <c r="BO197" s="333"/>
      <c r="BP197" s="22"/>
      <c r="BQ197" s="22"/>
      <c r="BR197" s="22"/>
      <c r="BS197" s="22"/>
    </row>
    <row r="198" spans="1:71" ht="9" customHeight="1" thickBot="1">
      <c r="A198" s="43"/>
      <c r="B198" s="60"/>
      <c r="C198" s="17"/>
      <c r="D198" s="17"/>
      <c r="E198" s="344"/>
      <c r="F198" s="333"/>
      <c r="G198" s="333"/>
      <c r="H198" s="28"/>
      <c r="I198" s="28"/>
      <c r="J198" s="28"/>
      <c r="K198" s="28"/>
      <c r="L198" s="344"/>
      <c r="M198" s="333"/>
      <c r="N198" s="333"/>
      <c r="O198" s="28"/>
      <c r="P198" s="28"/>
      <c r="Q198" s="28"/>
      <c r="R198" s="28"/>
      <c r="S198" s="344"/>
      <c r="T198" s="333"/>
      <c r="U198" s="333"/>
      <c r="V198" s="28"/>
      <c r="W198" s="28"/>
      <c r="X198" s="28"/>
      <c r="Y198" s="28"/>
      <c r="Z198" s="344"/>
      <c r="AA198" s="333"/>
      <c r="AB198" s="333"/>
      <c r="AC198" s="28"/>
      <c r="AD198" s="28"/>
      <c r="AE198" s="28"/>
      <c r="AF198" s="28"/>
      <c r="AG198" s="344"/>
      <c r="AH198" s="333"/>
      <c r="AI198" s="333"/>
      <c r="AJ198" s="28"/>
      <c r="AK198" s="28"/>
      <c r="AL198" s="28"/>
      <c r="AM198" s="28"/>
      <c r="AN198" s="344"/>
      <c r="AO198" s="333"/>
      <c r="AP198" s="333"/>
      <c r="AQ198" s="28"/>
      <c r="AR198" s="28"/>
      <c r="AS198" s="28"/>
      <c r="AT198" s="28"/>
      <c r="AU198" s="354"/>
      <c r="AV198" s="356"/>
      <c r="AW198" s="356"/>
      <c r="AX198" s="143"/>
      <c r="AY198" s="143"/>
      <c r="AZ198" s="143"/>
      <c r="BA198" s="143"/>
      <c r="BB198" s="354"/>
      <c r="BC198" s="356"/>
      <c r="BD198" s="356"/>
      <c r="BE198" s="38"/>
      <c r="BF198" s="39"/>
      <c r="BG198" s="64"/>
      <c r="BI198" s="17"/>
      <c r="BJ198" s="17"/>
      <c r="BK198" s="17"/>
      <c r="BL198" s="17"/>
      <c r="BM198" s="344"/>
      <c r="BN198" s="333"/>
      <c r="BO198" s="333"/>
      <c r="BP198" s="28"/>
      <c r="BQ198" s="28"/>
      <c r="BR198" s="28"/>
      <c r="BS198" s="28"/>
    </row>
    <row r="199" spans="1:71" ht="9" customHeight="1" thickTop="1">
      <c r="A199" s="366" t="s">
        <v>221</v>
      </c>
      <c r="B199" s="367"/>
      <c r="C199" s="17"/>
      <c r="D199" s="17"/>
      <c r="E199" s="343"/>
      <c r="F199" s="343"/>
      <c r="G199" s="343"/>
      <c r="H199" s="22"/>
      <c r="I199" s="22"/>
      <c r="J199" s="22"/>
      <c r="K199" s="22"/>
      <c r="L199" s="343"/>
      <c r="M199" s="343"/>
      <c r="N199" s="343"/>
      <c r="O199" s="22"/>
      <c r="P199" s="22"/>
      <c r="Q199" s="22"/>
      <c r="R199" s="22"/>
      <c r="S199" s="343"/>
      <c r="T199" s="343"/>
      <c r="U199" s="343"/>
      <c r="V199" s="17"/>
      <c r="W199" s="17"/>
      <c r="X199" s="17"/>
      <c r="Y199" s="17"/>
      <c r="Z199" s="346" t="str">
        <f>科目チェック!$C$50</f>
        <v>プログラミングⅠ</v>
      </c>
      <c r="AA199" s="347"/>
      <c r="AB199" s="341" t="str">
        <f>IFERROR(VLOOKUP(Z199,科目チェック!$C$46:$F$90,4,FALSE)&amp;"","")</f>
        <v/>
      </c>
      <c r="AC199" s="22"/>
      <c r="AD199" s="22"/>
      <c r="AE199" s="22"/>
      <c r="AF199" s="22"/>
      <c r="AG199" s="334" t="str">
        <f>科目チェック!$C$57</f>
        <v>プログラミングⅡ</v>
      </c>
      <c r="AH199" s="335"/>
      <c r="AI199" s="423" t="str">
        <f>IFERROR(VLOOKUP(AG199,科目チェック!$C$46:$F$90,4,FALSE)&amp;"","")</f>
        <v/>
      </c>
      <c r="AJ199" s="22"/>
      <c r="AK199" s="22"/>
      <c r="AL199" s="22"/>
      <c r="AM199" s="22"/>
      <c r="AN199" s="346" t="str">
        <f>科目チェック!$C$60</f>
        <v>エンジニアリングデザイン演習</v>
      </c>
      <c r="AO199" s="347"/>
      <c r="AP199" s="341" t="str">
        <f>IFERROR(VLOOKUP(AN199,科目チェック!$C$46:$F$90,4,FALSE)&amp;"","")</f>
        <v/>
      </c>
      <c r="AQ199" s="22"/>
      <c r="AR199" s="22"/>
      <c r="AS199" s="22"/>
      <c r="AT199" s="22"/>
      <c r="AU199" s="357" t="str">
        <f>科目チェック!$C$78</f>
        <v>卒業研究Ⅰ</v>
      </c>
      <c r="AV199" s="358"/>
      <c r="AW199" s="341" t="str">
        <f>IFERROR(VLOOKUP(AU199,科目チェック!$C$46:$F$90,4,FALSE)&amp;"","")</f>
        <v/>
      </c>
      <c r="AX199" s="139"/>
      <c r="AY199" s="139"/>
      <c r="AZ199" s="139"/>
      <c r="BA199" s="139"/>
      <c r="BB199" s="357" t="str">
        <f>科目チェック!$C$79</f>
        <v>卒業研究Ⅱ</v>
      </c>
      <c r="BC199" s="358"/>
      <c r="BD199" s="341" t="str">
        <f>IFERROR(VLOOKUP(BB199,科目チェック!$C$46:$F$90,4,FALSE)&amp;"","")</f>
        <v/>
      </c>
      <c r="BE199" s="38"/>
      <c r="BF199" s="39"/>
      <c r="BG199" s="352">
        <f>習得レベル等集計!$P$14</f>
        <v>0</v>
      </c>
      <c r="BI199" s="447"/>
      <c r="BJ199" s="447"/>
      <c r="BK199" s="17"/>
      <c r="BL199" s="17"/>
      <c r="BM199" s="343"/>
      <c r="BN199" s="343"/>
      <c r="BO199" s="343"/>
      <c r="BP199" s="22"/>
      <c r="BQ199" s="22"/>
      <c r="BR199" s="22"/>
      <c r="BS199" s="22"/>
    </row>
    <row r="200" spans="1:71" ht="9" customHeight="1" thickBot="1">
      <c r="A200" s="366"/>
      <c r="B200" s="367"/>
      <c r="C200" s="17"/>
      <c r="D200" s="17"/>
      <c r="E200" s="343"/>
      <c r="F200" s="343"/>
      <c r="G200" s="343"/>
      <c r="H200" s="22"/>
      <c r="I200" s="22"/>
      <c r="J200" s="22"/>
      <c r="K200" s="22"/>
      <c r="L200" s="343"/>
      <c r="M200" s="343"/>
      <c r="N200" s="343"/>
      <c r="O200" s="22"/>
      <c r="P200" s="22"/>
      <c r="Q200" s="22"/>
      <c r="R200" s="22"/>
      <c r="S200" s="343"/>
      <c r="T200" s="343"/>
      <c r="U200" s="343"/>
      <c r="V200" s="17"/>
      <c r="W200" s="17"/>
      <c r="X200" s="17"/>
      <c r="Y200" s="17"/>
      <c r="Z200" s="348"/>
      <c r="AA200" s="349"/>
      <c r="AB200" s="342"/>
      <c r="AC200" s="22"/>
      <c r="AD200" s="22"/>
      <c r="AE200" s="22"/>
      <c r="AF200" s="22"/>
      <c r="AG200" s="336"/>
      <c r="AH200" s="337"/>
      <c r="AI200" s="424"/>
      <c r="AJ200" s="22"/>
      <c r="AK200" s="22"/>
      <c r="AL200" s="22"/>
      <c r="AM200" s="22"/>
      <c r="AN200" s="348"/>
      <c r="AO200" s="349"/>
      <c r="AP200" s="342"/>
      <c r="AQ200" s="22"/>
      <c r="AR200" s="22"/>
      <c r="AS200" s="22"/>
      <c r="AT200" s="22"/>
      <c r="AU200" s="359"/>
      <c r="AV200" s="360"/>
      <c r="AW200" s="342"/>
      <c r="AX200" s="139"/>
      <c r="AY200" s="139"/>
      <c r="AZ200" s="139"/>
      <c r="BA200" s="139"/>
      <c r="BB200" s="359"/>
      <c r="BC200" s="360"/>
      <c r="BD200" s="342"/>
      <c r="BE200" s="38"/>
      <c r="BF200" s="39"/>
      <c r="BG200" s="352"/>
      <c r="BI200" s="447"/>
      <c r="BJ200" s="447"/>
      <c r="BK200" s="17"/>
      <c r="BL200" s="17"/>
      <c r="BM200" s="343"/>
      <c r="BN200" s="343"/>
      <c r="BO200" s="343"/>
      <c r="BP200" s="22"/>
      <c r="BQ200" s="22"/>
      <c r="BR200" s="22"/>
      <c r="BS200" s="22"/>
    </row>
    <row r="201" spans="1:71" ht="9" customHeight="1" thickTop="1">
      <c r="A201" s="368" t="s">
        <v>285</v>
      </c>
      <c r="B201" s="369"/>
      <c r="C201" s="17"/>
      <c r="D201" s="17"/>
      <c r="E201" s="344"/>
      <c r="F201" s="333"/>
      <c r="G201" s="333"/>
      <c r="H201" s="22"/>
      <c r="I201" s="22"/>
      <c r="J201" s="22"/>
      <c r="K201" s="22"/>
      <c r="L201" s="344"/>
      <c r="M201" s="333"/>
      <c r="N201" s="333"/>
      <c r="O201" s="22"/>
      <c r="P201" s="22"/>
      <c r="Q201" s="22"/>
      <c r="R201" s="22"/>
      <c r="S201" s="344" t="s">
        <v>213</v>
      </c>
      <c r="T201" s="333">
        <v>4</v>
      </c>
      <c r="U201" s="333"/>
      <c r="V201" s="22"/>
      <c r="W201" s="22"/>
      <c r="X201" s="22"/>
      <c r="Y201" s="22"/>
      <c r="Z201" s="344" t="s">
        <v>213</v>
      </c>
      <c r="AA201" s="333">
        <v>4</v>
      </c>
      <c r="AB201" s="333"/>
      <c r="AC201" s="22"/>
      <c r="AD201" s="22"/>
      <c r="AE201" s="22"/>
      <c r="AF201" s="22"/>
      <c r="AG201" s="344" t="s">
        <v>228</v>
      </c>
      <c r="AH201" s="333">
        <v>4</v>
      </c>
      <c r="AI201" s="333"/>
      <c r="AJ201" s="22"/>
      <c r="AK201" s="22"/>
      <c r="AL201" s="22"/>
      <c r="AM201" s="22"/>
      <c r="AN201" s="344" t="s">
        <v>228</v>
      </c>
      <c r="AO201" s="333">
        <v>4</v>
      </c>
      <c r="AP201" s="333"/>
      <c r="AQ201" s="22"/>
      <c r="AR201" s="22"/>
      <c r="AS201" s="22"/>
      <c r="AT201" s="22"/>
      <c r="AU201" s="344"/>
      <c r="AV201" s="333"/>
      <c r="AW201" s="333"/>
      <c r="AX201" s="22"/>
      <c r="AY201" s="22"/>
      <c r="AZ201" s="22"/>
      <c r="BA201" s="22"/>
      <c r="BB201" s="344"/>
      <c r="BC201" s="333"/>
      <c r="BD201" s="333"/>
      <c r="BE201" s="38"/>
      <c r="BF201" s="39"/>
      <c r="BG201" s="64"/>
      <c r="BI201" s="446"/>
      <c r="BJ201" s="446"/>
      <c r="BK201" s="17"/>
      <c r="BL201" s="17"/>
      <c r="BM201" s="344"/>
      <c r="BN201" s="333"/>
      <c r="BO201" s="333"/>
      <c r="BP201" s="22"/>
      <c r="BQ201" s="22"/>
      <c r="BR201" s="22"/>
      <c r="BS201" s="22"/>
    </row>
    <row r="202" spans="1:71" ht="9" customHeight="1" thickBot="1">
      <c r="A202" s="368"/>
      <c r="B202" s="369"/>
      <c r="C202" s="17"/>
      <c r="D202" s="17"/>
      <c r="E202" s="344"/>
      <c r="F202" s="333"/>
      <c r="G202" s="333"/>
      <c r="H202" s="28"/>
      <c r="I202" s="28"/>
      <c r="J202" s="28"/>
      <c r="K202" s="28"/>
      <c r="L202" s="344"/>
      <c r="M202" s="333"/>
      <c r="N202" s="333"/>
      <c r="O202" s="28"/>
      <c r="P202" s="28"/>
      <c r="Q202" s="28"/>
      <c r="R202" s="28"/>
      <c r="S202" s="344"/>
      <c r="T202" s="333"/>
      <c r="U202" s="333"/>
      <c r="V202" s="28"/>
      <c r="W202" s="28"/>
      <c r="X202" s="28"/>
      <c r="Y202" s="28"/>
      <c r="Z202" s="344"/>
      <c r="AA202" s="333"/>
      <c r="AB202" s="333"/>
      <c r="AC202" s="28"/>
      <c r="AD202" s="28"/>
      <c r="AE202" s="28"/>
      <c r="AF202" s="28"/>
      <c r="AG202" s="344"/>
      <c r="AH202" s="333"/>
      <c r="AI202" s="333"/>
      <c r="AJ202" s="28"/>
      <c r="AK202" s="28"/>
      <c r="AL202" s="28"/>
      <c r="AM202" s="28"/>
      <c r="AN202" s="344"/>
      <c r="AO202" s="333"/>
      <c r="AP202" s="333"/>
      <c r="AQ202" s="28"/>
      <c r="AR202" s="28"/>
      <c r="AS202" s="28"/>
      <c r="AT202" s="28"/>
      <c r="AU202" s="344"/>
      <c r="AV202" s="333"/>
      <c r="AW202" s="333"/>
      <c r="AX202" s="28"/>
      <c r="AY202" s="28"/>
      <c r="AZ202" s="28"/>
      <c r="BA202" s="28"/>
      <c r="BB202" s="344"/>
      <c r="BC202" s="333"/>
      <c r="BD202" s="333"/>
      <c r="BE202" s="38"/>
      <c r="BF202" s="39"/>
      <c r="BG202" s="64"/>
      <c r="BI202" s="446"/>
      <c r="BJ202" s="446"/>
      <c r="BK202" s="17"/>
      <c r="BL202" s="17"/>
      <c r="BM202" s="344"/>
      <c r="BN202" s="333"/>
      <c r="BO202" s="333"/>
      <c r="BP202" s="28"/>
      <c r="BQ202" s="28"/>
      <c r="BR202" s="28"/>
      <c r="BS202" s="28"/>
    </row>
    <row r="203" spans="1:71" ht="9" customHeight="1" thickTop="1">
      <c r="A203" s="368"/>
      <c r="B203" s="369"/>
      <c r="C203" s="17"/>
      <c r="D203" s="17"/>
      <c r="E203" s="343"/>
      <c r="F203" s="343"/>
      <c r="G203" s="343"/>
      <c r="H203" s="22"/>
      <c r="I203" s="22"/>
      <c r="J203" s="22"/>
      <c r="K203" s="22"/>
      <c r="L203" s="343"/>
      <c r="M203" s="343"/>
      <c r="N203" s="343"/>
      <c r="O203" s="22"/>
      <c r="P203" s="22"/>
      <c r="Q203" s="22"/>
      <c r="R203" s="22"/>
      <c r="S203" s="346" t="str">
        <f>科目チェック!$L$49</f>
        <v>材料加工学実習</v>
      </c>
      <c r="T203" s="347"/>
      <c r="U203" s="350" t="str">
        <f>IFERROR(VLOOKUP(S203,科目チェック!$L$46:$Q$96,4,FALSE)&amp;"","")</f>
        <v/>
      </c>
      <c r="V203" s="17"/>
      <c r="W203" s="17"/>
      <c r="X203" s="17"/>
      <c r="Y203" s="17"/>
      <c r="Z203" s="428" t="str">
        <f>科目チェック!$L$50</f>
        <v>機械基礎演習</v>
      </c>
      <c r="AA203" s="385"/>
      <c r="AB203" s="387" t="str">
        <f>IFERROR(VLOOKUP(Z203,科目チェック!$L$46:$Q$96,4,FALSE)&amp;"","")</f>
        <v/>
      </c>
      <c r="AC203" s="22"/>
      <c r="AD203" s="22"/>
      <c r="AE203" s="22"/>
      <c r="AF203" s="22"/>
      <c r="AG203" s="346" t="str">
        <f>科目チェック!$L$65</f>
        <v>機械設計製図Ⅰ</v>
      </c>
      <c r="AH203" s="347"/>
      <c r="AI203" s="350" t="str">
        <f>IFERROR(VLOOKUP(AG203,科目チェック!$L$46:$Q$96,4,FALSE)&amp;"","")</f>
        <v/>
      </c>
      <c r="AJ203" s="22"/>
      <c r="AK203" s="22"/>
      <c r="AL203" s="22"/>
      <c r="AM203" s="22"/>
      <c r="AN203" s="346" t="str">
        <f>科目チェック!$L$66</f>
        <v>機械設計製図Ⅱ</v>
      </c>
      <c r="AO203" s="347"/>
      <c r="AP203" s="350" t="str">
        <f>IFERROR(VLOOKUP(AN203,科目チェック!$L$46:$Q$96,4,FALSE)&amp;"","")</f>
        <v/>
      </c>
      <c r="AQ203" s="22"/>
      <c r="AR203" s="22"/>
      <c r="AS203" s="22"/>
      <c r="AT203" s="22"/>
      <c r="AU203" s="343"/>
      <c r="AV203" s="343"/>
      <c r="AW203" s="343"/>
      <c r="AX203" s="22"/>
      <c r="AY203" s="22"/>
      <c r="AZ203" s="22"/>
      <c r="BA203" s="22"/>
      <c r="BB203" s="343"/>
      <c r="BC203" s="343"/>
      <c r="BD203" s="343"/>
      <c r="BE203" s="38"/>
      <c r="BF203" s="39"/>
      <c r="BG203" s="64"/>
      <c r="BI203" s="446"/>
      <c r="BJ203" s="446"/>
      <c r="BK203" s="17"/>
      <c r="BL203" s="17"/>
      <c r="BM203" s="343"/>
      <c r="BN203" s="343"/>
      <c r="BO203" s="343"/>
      <c r="BP203" s="22"/>
      <c r="BQ203" s="22"/>
      <c r="BR203" s="22"/>
      <c r="BS203" s="22"/>
    </row>
    <row r="204" spans="1:71" ht="9" customHeight="1" thickBot="1">
      <c r="A204" s="43"/>
      <c r="B204" s="60"/>
      <c r="C204" s="17"/>
      <c r="D204" s="17"/>
      <c r="E204" s="343"/>
      <c r="F204" s="343"/>
      <c r="G204" s="343"/>
      <c r="H204" s="22"/>
      <c r="I204" s="22"/>
      <c r="J204" s="22"/>
      <c r="K204" s="22"/>
      <c r="L204" s="343"/>
      <c r="M204" s="343"/>
      <c r="N204" s="343"/>
      <c r="O204" s="22"/>
      <c r="P204" s="22"/>
      <c r="Q204" s="22"/>
      <c r="R204" s="22"/>
      <c r="S204" s="348"/>
      <c r="T204" s="349"/>
      <c r="U204" s="351"/>
      <c r="V204" s="17"/>
      <c r="W204" s="17"/>
      <c r="X204" s="17"/>
      <c r="Y204" s="17"/>
      <c r="Z204" s="428"/>
      <c r="AA204" s="385"/>
      <c r="AB204" s="387"/>
      <c r="AC204" s="22"/>
      <c r="AD204" s="22"/>
      <c r="AE204" s="22"/>
      <c r="AF204" s="22"/>
      <c r="AG204" s="348"/>
      <c r="AH204" s="349"/>
      <c r="AI204" s="351"/>
      <c r="AJ204" s="22"/>
      <c r="AK204" s="22"/>
      <c r="AL204" s="22"/>
      <c r="AM204" s="22"/>
      <c r="AN204" s="348"/>
      <c r="AO204" s="349"/>
      <c r="AP204" s="351"/>
      <c r="AQ204" s="22"/>
      <c r="AR204" s="22"/>
      <c r="AS204" s="22"/>
      <c r="AT204" s="22"/>
      <c r="AU204" s="343"/>
      <c r="AV204" s="343"/>
      <c r="AW204" s="343"/>
      <c r="AX204" s="22"/>
      <c r="AY204" s="22"/>
      <c r="AZ204" s="22"/>
      <c r="BA204" s="22"/>
      <c r="BB204" s="343"/>
      <c r="BC204" s="343"/>
      <c r="BD204" s="343"/>
      <c r="BE204" s="38"/>
      <c r="BF204" s="39"/>
      <c r="BG204" s="64"/>
      <c r="BI204" s="17"/>
      <c r="BJ204" s="17"/>
      <c r="BK204" s="17"/>
      <c r="BL204" s="17"/>
      <c r="BM204" s="343"/>
      <c r="BN204" s="343"/>
      <c r="BO204" s="343"/>
      <c r="BP204" s="22"/>
      <c r="BQ204" s="22"/>
      <c r="BR204" s="22"/>
      <c r="BS204" s="22"/>
    </row>
    <row r="205" spans="1:71" ht="9" customHeight="1" thickTop="1">
      <c r="A205" s="43"/>
      <c r="B205" s="60"/>
      <c r="C205" s="17"/>
      <c r="D205" s="17"/>
      <c r="E205" s="344"/>
      <c r="F205" s="333"/>
      <c r="G205" s="333"/>
      <c r="H205" s="22"/>
      <c r="I205" s="22"/>
      <c r="J205" s="22"/>
      <c r="K205" s="22"/>
      <c r="L205" s="344"/>
      <c r="M205" s="333"/>
      <c r="N205" s="333"/>
      <c r="O205" s="22"/>
      <c r="P205" s="22"/>
      <c r="Q205" s="22"/>
      <c r="R205" s="22"/>
      <c r="S205" s="344"/>
      <c r="T205" s="333"/>
      <c r="U205" s="333"/>
      <c r="V205" s="22"/>
      <c r="W205" s="22"/>
      <c r="X205" s="22"/>
      <c r="Y205" s="22"/>
      <c r="Z205" s="344"/>
      <c r="AA205" s="333"/>
      <c r="AB205" s="333"/>
      <c r="AC205" s="22"/>
      <c r="AD205" s="22"/>
      <c r="AE205" s="22"/>
      <c r="AF205" s="22"/>
      <c r="AG205" s="344" t="s">
        <v>213</v>
      </c>
      <c r="AH205" s="333">
        <v>4</v>
      </c>
      <c r="AI205" s="333"/>
      <c r="AJ205" s="22"/>
      <c r="AK205" s="22"/>
      <c r="AL205" s="22"/>
      <c r="AM205" s="22"/>
      <c r="AN205" s="344" t="s">
        <v>213</v>
      </c>
      <c r="AO205" s="333">
        <v>4</v>
      </c>
      <c r="AP205" s="333"/>
      <c r="AQ205" s="22"/>
      <c r="AR205" s="22"/>
      <c r="AS205" s="22"/>
      <c r="AT205" s="22"/>
      <c r="AU205" s="344"/>
      <c r="AV205" s="333"/>
      <c r="AW205" s="333"/>
      <c r="AX205" s="22"/>
      <c r="AY205" s="22"/>
      <c r="AZ205" s="22"/>
      <c r="BA205" s="22"/>
      <c r="BB205" s="344"/>
      <c r="BC205" s="333"/>
      <c r="BD205" s="333"/>
      <c r="BE205" s="38"/>
      <c r="BF205" s="39"/>
      <c r="BG205" s="64"/>
      <c r="BI205" s="17"/>
      <c r="BJ205" s="17"/>
      <c r="BK205" s="17"/>
      <c r="BL205" s="17"/>
      <c r="BM205" s="344"/>
      <c r="BN205" s="333"/>
      <c r="BO205" s="333"/>
      <c r="BP205" s="22"/>
      <c r="BQ205" s="22"/>
      <c r="BR205" s="22"/>
      <c r="BS205" s="22"/>
    </row>
    <row r="206" spans="1:71" ht="9" customHeight="1" thickBot="1">
      <c r="A206" s="43"/>
      <c r="B206" s="60"/>
      <c r="C206" s="17"/>
      <c r="D206" s="17"/>
      <c r="E206" s="344"/>
      <c r="F206" s="333"/>
      <c r="G206" s="333"/>
      <c r="H206" s="28"/>
      <c r="I206" s="28"/>
      <c r="J206" s="28"/>
      <c r="K206" s="28"/>
      <c r="L206" s="344"/>
      <c r="M206" s="333"/>
      <c r="N206" s="333"/>
      <c r="O206" s="28"/>
      <c r="P206" s="28"/>
      <c r="Q206" s="28"/>
      <c r="R206" s="28"/>
      <c r="S206" s="344"/>
      <c r="T206" s="333"/>
      <c r="U206" s="333"/>
      <c r="V206" s="28"/>
      <c r="W206" s="28"/>
      <c r="X206" s="28"/>
      <c r="Y206" s="28"/>
      <c r="Z206" s="344"/>
      <c r="AA206" s="333"/>
      <c r="AB206" s="333"/>
      <c r="AC206" s="28"/>
      <c r="AD206" s="28"/>
      <c r="AE206" s="28"/>
      <c r="AF206" s="28"/>
      <c r="AG206" s="344"/>
      <c r="AH206" s="333"/>
      <c r="AI206" s="333"/>
      <c r="AJ206" s="28"/>
      <c r="AK206" s="28"/>
      <c r="AL206" s="28"/>
      <c r="AM206" s="28"/>
      <c r="AN206" s="344"/>
      <c r="AO206" s="333"/>
      <c r="AP206" s="333"/>
      <c r="AQ206" s="28"/>
      <c r="AR206" s="28"/>
      <c r="AS206" s="28"/>
      <c r="AT206" s="28"/>
      <c r="AU206" s="344"/>
      <c r="AV206" s="333"/>
      <c r="AW206" s="333"/>
      <c r="AX206" s="28"/>
      <c r="AY206" s="28"/>
      <c r="AZ206" s="28"/>
      <c r="BA206" s="28"/>
      <c r="BB206" s="344"/>
      <c r="BC206" s="333"/>
      <c r="BD206" s="333"/>
      <c r="BE206" s="38"/>
      <c r="BF206" s="39"/>
      <c r="BG206" s="64"/>
      <c r="BI206" s="17"/>
      <c r="BJ206" s="17"/>
      <c r="BK206" s="17"/>
      <c r="BL206" s="17"/>
      <c r="BM206" s="344"/>
      <c r="BN206" s="333"/>
      <c r="BO206" s="333"/>
      <c r="BP206" s="28"/>
      <c r="BQ206" s="28"/>
      <c r="BR206" s="28"/>
      <c r="BS206" s="28"/>
    </row>
    <row r="207" spans="1:71" ht="9" customHeight="1" thickTop="1">
      <c r="A207" s="43"/>
      <c r="B207" s="60"/>
      <c r="C207" s="17"/>
      <c r="D207" s="17"/>
      <c r="E207" s="343"/>
      <c r="F207" s="343"/>
      <c r="G207" s="343"/>
      <c r="H207" s="22"/>
      <c r="I207" s="22"/>
      <c r="J207" s="22"/>
      <c r="K207" s="22"/>
      <c r="L207" s="343"/>
      <c r="M207" s="343"/>
      <c r="N207" s="343"/>
      <c r="O207" s="22"/>
      <c r="P207" s="22"/>
      <c r="Q207" s="22"/>
      <c r="R207" s="22"/>
      <c r="S207" s="343"/>
      <c r="T207" s="343"/>
      <c r="U207" s="343"/>
      <c r="V207" s="17"/>
      <c r="W207" s="17"/>
      <c r="X207" s="17"/>
      <c r="Y207" s="17"/>
      <c r="Z207" s="343"/>
      <c r="AA207" s="343"/>
      <c r="AB207" s="343"/>
      <c r="AC207" s="22"/>
      <c r="AD207" s="22"/>
      <c r="AE207" s="22"/>
      <c r="AF207" s="22"/>
      <c r="AG207" s="346" t="str">
        <f>科目チェック!$L$63</f>
        <v>機械工学実験Ⅰ</v>
      </c>
      <c r="AH207" s="347"/>
      <c r="AI207" s="350" t="str">
        <f>IFERROR(VLOOKUP(AG207,科目チェック!$L$46:$Q$96,4,FALSE)&amp;"","")</f>
        <v/>
      </c>
      <c r="AJ207" s="22"/>
      <c r="AK207" s="22"/>
      <c r="AL207" s="22"/>
      <c r="AM207" s="22"/>
      <c r="AN207" s="346" t="str">
        <f>科目チェック!$L$64</f>
        <v>機械工学実験Ⅱ</v>
      </c>
      <c r="AO207" s="347"/>
      <c r="AP207" s="350" t="str">
        <f>IFERROR(VLOOKUP(AN207,科目チェック!$L$46:$Q$96,4,FALSE)&amp;"","")</f>
        <v/>
      </c>
      <c r="AQ207" s="22"/>
      <c r="AR207" s="22"/>
      <c r="AS207" s="22"/>
      <c r="AT207" s="22"/>
      <c r="AU207" s="343"/>
      <c r="AV207" s="343"/>
      <c r="AW207" s="343"/>
      <c r="AX207" s="22"/>
      <c r="AY207" s="22"/>
      <c r="AZ207" s="22"/>
      <c r="BA207" s="22"/>
      <c r="BB207" s="343"/>
      <c r="BC207" s="343"/>
      <c r="BD207" s="343"/>
      <c r="BE207" s="38"/>
      <c r="BF207" s="38"/>
      <c r="BG207" s="64"/>
      <c r="BI207" s="17"/>
      <c r="BJ207" s="17"/>
      <c r="BK207" s="17"/>
      <c r="BL207" s="17"/>
      <c r="BM207" s="343"/>
      <c r="BN207" s="343"/>
      <c r="BO207" s="343"/>
      <c r="BP207" s="22"/>
      <c r="BQ207" s="22"/>
      <c r="BR207" s="22"/>
      <c r="BS207" s="22"/>
    </row>
    <row r="208" spans="1:71" ht="9" customHeight="1" thickBot="1">
      <c r="A208" s="43"/>
      <c r="B208" s="60"/>
      <c r="C208" s="17"/>
      <c r="D208" s="17"/>
      <c r="E208" s="343"/>
      <c r="F208" s="343"/>
      <c r="G208" s="343"/>
      <c r="H208" s="22"/>
      <c r="I208" s="22"/>
      <c r="J208" s="22"/>
      <c r="K208" s="22"/>
      <c r="L208" s="343"/>
      <c r="M208" s="343"/>
      <c r="N208" s="343"/>
      <c r="O208" s="22"/>
      <c r="P208" s="22"/>
      <c r="Q208" s="22"/>
      <c r="R208" s="22"/>
      <c r="S208" s="343"/>
      <c r="T208" s="343"/>
      <c r="U208" s="343"/>
      <c r="V208" s="17"/>
      <c r="W208" s="17"/>
      <c r="X208" s="17"/>
      <c r="Y208" s="17"/>
      <c r="Z208" s="343"/>
      <c r="AA208" s="343"/>
      <c r="AB208" s="343"/>
      <c r="AC208" s="22"/>
      <c r="AD208" s="22"/>
      <c r="AE208" s="22"/>
      <c r="AF208" s="22"/>
      <c r="AG208" s="348"/>
      <c r="AH208" s="349"/>
      <c r="AI208" s="351"/>
      <c r="AJ208" s="22"/>
      <c r="AK208" s="22"/>
      <c r="AL208" s="22"/>
      <c r="AM208" s="22"/>
      <c r="AN208" s="348"/>
      <c r="AO208" s="349"/>
      <c r="AP208" s="351"/>
      <c r="AQ208" s="22"/>
      <c r="AR208" s="22"/>
      <c r="AS208" s="22"/>
      <c r="AT208" s="22"/>
      <c r="AU208" s="343"/>
      <c r="AV208" s="343"/>
      <c r="AW208" s="343"/>
      <c r="AX208" s="22"/>
      <c r="AY208" s="22"/>
      <c r="AZ208" s="22"/>
      <c r="BA208" s="22"/>
      <c r="BB208" s="343"/>
      <c r="BC208" s="343"/>
      <c r="BD208" s="343"/>
      <c r="BE208" s="38"/>
      <c r="BF208" s="38"/>
      <c r="BG208" s="64"/>
      <c r="BI208" s="17"/>
      <c r="BJ208" s="17"/>
      <c r="BK208" s="17"/>
      <c r="BL208" s="17"/>
      <c r="BM208" s="343"/>
      <c r="BN208" s="343"/>
      <c r="BO208" s="343"/>
      <c r="BP208" s="22"/>
      <c r="BQ208" s="22"/>
      <c r="BR208" s="22"/>
      <c r="BS208" s="22"/>
    </row>
    <row r="209" spans="1:71" ht="9" customHeight="1" thickTop="1">
      <c r="A209" s="43"/>
      <c r="B209" s="60"/>
      <c r="C209" s="2"/>
      <c r="D209" s="2"/>
      <c r="E209" s="343"/>
      <c r="F209" s="343"/>
      <c r="G209" s="343"/>
      <c r="H209" s="22"/>
      <c r="I209" s="22"/>
      <c r="J209" s="22"/>
      <c r="K209" s="22"/>
      <c r="L209" s="343"/>
      <c r="M209" s="343"/>
      <c r="N209" s="343"/>
      <c r="O209" s="22"/>
      <c r="P209" s="22"/>
      <c r="Q209" s="22"/>
      <c r="R209" s="22"/>
      <c r="S209" s="343"/>
      <c r="T209" s="343"/>
      <c r="U209" s="343"/>
      <c r="V209" s="17"/>
      <c r="W209" s="17"/>
      <c r="X209" s="17"/>
      <c r="Y209" s="17"/>
      <c r="Z209" s="343"/>
      <c r="AA209" s="343"/>
      <c r="AB209" s="343"/>
      <c r="AC209" s="22"/>
      <c r="AD209" s="22"/>
      <c r="AE209" s="22"/>
      <c r="AF209" s="22"/>
      <c r="AG209" s="344" t="s">
        <v>213</v>
      </c>
      <c r="AH209" s="333">
        <v>1</v>
      </c>
      <c r="AI209" s="333"/>
      <c r="AJ209" s="22"/>
      <c r="AK209" s="22"/>
      <c r="AL209" s="22"/>
      <c r="AM209" s="22"/>
      <c r="AN209" s="344" t="s">
        <v>213</v>
      </c>
      <c r="AO209" s="333">
        <v>1</v>
      </c>
      <c r="AP209" s="333"/>
      <c r="AQ209" s="22"/>
      <c r="AR209" s="22"/>
      <c r="AS209" s="22"/>
      <c r="AT209" s="22"/>
      <c r="AU209" s="344" t="s">
        <v>228</v>
      </c>
      <c r="AV209" s="333">
        <v>1</v>
      </c>
      <c r="AW209" s="333"/>
      <c r="AX209" s="22"/>
      <c r="AY209" s="22"/>
      <c r="AZ209" s="22"/>
      <c r="BA209" s="22"/>
      <c r="BB209" s="343"/>
      <c r="BC209" s="343"/>
      <c r="BD209" s="343"/>
      <c r="BG209" s="64"/>
      <c r="BI209" s="17"/>
      <c r="BJ209" s="17"/>
      <c r="BK209" s="17"/>
      <c r="BL209" s="17"/>
      <c r="BM209" s="343"/>
      <c r="BN209" s="343"/>
      <c r="BO209" s="343"/>
      <c r="BP209" s="22"/>
      <c r="BQ209" s="22"/>
      <c r="BR209" s="22"/>
      <c r="BS209" s="22"/>
    </row>
    <row r="210" spans="1:71" ht="9" customHeight="1">
      <c r="A210" s="43"/>
      <c r="B210" s="60"/>
      <c r="C210" s="2"/>
      <c r="D210" s="2"/>
      <c r="E210" s="343"/>
      <c r="F210" s="343"/>
      <c r="G210" s="343"/>
      <c r="H210" s="22"/>
      <c r="I210" s="22"/>
      <c r="J210" s="22"/>
      <c r="K210" s="22"/>
      <c r="L210" s="343"/>
      <c r="M210" s="343"/>
      <c r="N210" s="343"/>
      <c r="O210" s="22"/>
      <c r="P210" s="22"/>
      <c r="Q210" s="22"/>
      <c r="R210" s="22"/>
      <c r="S210" s="343"/>
      <c r="T210" s="343"/>
      <c r="U210" s="343"/>
      <c r="V210" s="17"/>
      <c r="W210" s="17"/>
      <c r="X210" s="17"/>
      <c r="Y210" s="17"/>
      <c r="Z210" s="343"/>
      <c r="AA210" s="343"/>
      <c r="AB210" s="343"/>
      <c r="AC210" s="22"/>
      <c r="AD210" s="22"/>
      <c r="AE210" s="22"/>
      <c r="AF210" s="22"/>
      <c r="AG210" s="344"/>
      <c r="AH210" s="333"/>
      <c r="AI210" s="333"/>
      <c r="AJ210" s="28"/>
      <c r="AK210" s="28"/>
      <c r="AL210" s="28"/>
      <c r="AM210" s="28"/>
      <c r="AN210" s="344"/>
      <c r="AO210" s="333"/>
      <c r="AP210" s="333"/>
      <c r="AQ210" s="22"/>
      <c r="AR210" s="22"/>
      <c r="AS210" s="22"/>
      <c r="AT210" s="22"/>
      <c r="AU210" s="344"/>
      <c r="AV210" s="333"/>
      <c r="AW210" s="333"/>
      <c r="AX210" s="22"/>
      <c r="AY210" s="22"/>
      <c r="AZ210" s="22"/>
      <c r="BA210" s="22"/>
      <c r="BB210" s="343"/>
      <c r="BC210" s="343"/>
      <c r="BD210" s="343"/>
      <c r="BG210" s="64"/>
      <c r="BI210" s="17"/>
      <c r="BJ210" s="17"/>
      <c r="BK210" s="17"/>
      <c r="BL210" s="17"/>
      <c r="BM210" s="343"/>
      <c r="BN210" s="343"/>
      <c r="BO210" s="343"/>
      <c r="BP210" s="22"/>
      <c r="BQ210" s="22"/>
      <c r="BR210" s="22"/>
      <c r="BS210" s="22"/>
    </row>
    <row r="211" spans="1:71" ht="9" customHeight="1">
      <c r="A211" s="43"/>
      <c r="B211" s="60"/>
      <c r="C211" s="2"/>
      <c r="D211" s="2"/>
      <c r="E211" s="344"/>
      <c r="F211" s="333"/>
      <c r="G211" s="333"/>
      <c r="H211" s="22"/>
      <c r="I211" s="22"/>
      <c r="J211" s="22"/>
      <c r="K211" s="22"/>
      <c r="L211" s="344"/>
      <c r="M211" s="333"/>
      <c r="N211" s="333"/>
      <c r="O211" s="22"/>
      <c r="P211" s="22"/>
      <c r="Q211" s="22"/>
      <c r="R211" s="22"/>
      <c r="S211" s="344"/>
      <c r="T211" s="333"/>
      <c r="U211" s="333"/>
      <c r="V211" s="22"/>
      <c r="W211" s="22"/>
      <c r="X211" s="22"/>
      <c r="Y211" s="22"/>
      <c r="Z211" s="344"/>
      <c r="AA211" s="333"/>
      <c r="AB211" s="333"/>
      <c r="AC211" s="22"/>
      <c r="AD211" s="22"/>
      <c r="AE211" s="22"/>
      <c r="AF211" s="22"/>
      <c r="AG211" s="334" t="str">
        <f>科目チェック!$C$67</f>
        <v>地域創生論</v>
      </c>
      <c r="AH211" s="335"/>
      <c r="AI211" s="338" t="str">
        <f>IFERROR(VLOOKUP(AG211,科目チェック!$C$46:$F$90,4,FALSE)&amp;"","")</f>
        <v/>
      </c>
      <c r="AJ211" s="22"/>
      <c r="AK211" s="22"/>
      <c r="AL211" s="22"/>
      <c r="AM211" s="22"/>
      <c r="AN211" s="334" t="str">
        <f>科目チェック!$C$68</f>
        <v>国際協力論</v>
      </c>
      <c r="AO211" s="335"/>
      <c r="AP211" s="338" t="str">
        <f>IFERROR(VLOOKUP(AN211,科目チェック!$C$46:$F$90,4,FALSE)&amp;"","")</f>
        <v/>
      </c>
      <c r="AQ211" s="22"/>
      <c r="AR211" s="22"/>
      <c r="AS211" s="22"/>
      <c r="AT211" s="22"/>
      <c r="AU211" s="334" t="str">
        <f>科目チェック!$C$64</f>
        <v>地域課題解決実践演習</v>
      </c>
      <c r="AV211" s="335"/>
      <c r="AW211" s="338" t="str">
        <f>IFERROR(VLOOKUP(AU211,科目チェック!$C$46:$F$90,4,FALSE)&amp;"","")</f>
        <v/>
      </c>
      <c r="AX211" s="22"/>
      <c r="AY211" s="22"/>
      <c r="AZ211" s="22"/>
      <c r="BA211" s="22"/>
      <c r="BB211" s="344"/>
      <c r="BC211" s="333"/>
      <c r="BD211" s="333"/>
      <c r="BG211" s="64"/>
      <c r="BI211" s="17"/>
      <c r="BJ211" s="17"/>
      <c r="BK211" s="17"/>
      <c r="BL211" s="17"/>
      <c r="BM211" s="344"/>
      <c r="BN211" s="333"/>
      <c r="BO211" s="333"/>
      <c r="BP211" s="22"/>
      <c r="BQ211" s="22"/>
      <c r="BR211" s="22"/>
      <c r="BS211" s="22"/>
    </row>
    <row r="212" spans="1:71" ht="9" customHeight="1">
      <c r="A212" s="43"/>
      <c r="B212" s="60"/>
      <c r="C212" s="2"/>
      <c r="D212" s="2"/>
      <c r="E212" s="344"/>
      <c r="F212" s="333"/>
      <c r="G212" s="333"/>
      <c r="H212" s="28"/>
      <c r="I212" s="28"/>
      <c r="J212" s="28"/>
      <c r="K212" s="28"/>
      <c r="L212" s="344"/>
      <c r="M212" s="333"/>
      <c r="N212" s="333"/>
      <c r="O212" s="28"/>
      <c r="P212" s="28"/>
      <c r="Q212" s="28"/>
      <c r="R212" s="28"/>
      <c r="S212" s="344"/>
      <c r="T212" s="333"/>
      <c r="U212" s="333"/>
      <c r="V212" s="28"/>
      <c r="W212" s="28"/>
      <c r="X212" s="28"/>
      <c r="Y212" s="28"/>
      <c r="Z212" s="344"/>
      <c r="AA212" s="333"/>
      <c r="AB212" s="333"/>
      <c r="AC212" s="28"/>
      <c r="AD212" s="28"/>
      <c r="AE212" s="28"/>
      <c r="AF212" s="28"/>
      <c r="AG212" s="336"/>
      <c r="AH212" s="337"/>
      <c r="AI212" s="339"/>
      <c r="AJ212" s="22"/>
      <c r="AK212" s="22"/>
      <c r="AL212" s="22"/>
      <c r="AM212" s="22"/>
      <c r="AN212" s="336"/>
      <c r="AO212" s="337"/>
      <c r="AP212" s="339"/>
      <c r="AQ212" s="28"/>
      <c r="AR212" s="28"/>
      <c r="AS212" s="28"/>
      <c r="AT212" s="28"/>
      <c r="AU212" s="336"/>
      <c r="AV212" s="337"/>
      <c r="AW212" s="339"/>
      <c r="AX212" s="28"/>
      <c r="AY212" s="28"/>
      <c r="AZ212" s="28"/>
      <c r="BA212" s="28"/>
      <c r="BB212" s="344"/>
      <c r="BC212" s="333"/>
      <c r="BD212" s="333"/>
      <c r="BG212" s="64"/>
      <c r="BI212" s="17"/>
      <c r="BJ212" s="17"/>
      <c r="BK212" s="17"/>
      <c r="BL212" s="17"/>
      <c r="BM212" s="344"/>
      <c r="BN212" s="333"/>
      <c r="BO212" s="333"/>
      <c r="BP212" s="28"/>
      <c r="BQ212" s="28"/>
      <c r="BR212" s="28"/>
      <c r="BS212" s="28"/>
    </row>
    <row r="213" spans="1:71" ht="9" customHeight="1">
      <c r="A213" s="44"/>
      <c r="B213" s="61"/>
      <c r="C213" s="42"/>
      <c r="D213" s="42"/>
      <c r="E213" s="155"/>
      <c r="F213" s="155"/>
      <c r="G213" s="155"/>
      <c r="H213" s="33"/>
      <c r="I213" s="33"/>
      <c r="J213" s="33"/>
      <c r="K213" s="33"/>
      <c r="L213" s="155"/>
      <c r="M213" s="155"/>
      <c r="N213" s="155"/>
      <c r="O213" s="33"/>
      <c r="P213" s="33"/>
      <c r="Q213" s="33"/>
      <c r="R213" s="33"/>
      <c r="S213" s="155"/>
      <c r="T213" s="155"/>
      <c r="U213" s="155"/>
      <c r="V213" s="42"/>
      <c r="W213" s="42"/>
      <c r="X213" s="42"/>
      <c r="Y213" s="42"/>
      <c r="Z213" s="155"/>
      <c r="AA213" s="155"/>
      <c r="AB213" s="155"/>
      <c r="AC213" s="33"/>
      <c r="AD213" s="33"/>
      <c r="AE213" s="33"/>
      <c r="AF213" s="33"/>
      <c r="AG213" s="155"/>
      <c r="AH213" s="155"/>
      <c r="AI213" s="155"/>
      <c r="AJ213" s="33"/>
      <c r="AK213" s="33"/>
      <c r="AL213" s="33"/>
      <c r="AM213" s="33"/>
      <c r="AN213" s="155"/>
      <c r="AO213" s="155"/>
      <c r="AP213" s="155"/>
      <c r="AQ213" s="33"/>
      <c r="AR213" s="33"/>
      <c r="AS213" s="33"/>
      <c r="AT213" s="33"/>
      <c r="AU213" s="155"/>
      <c r="AV213" s="155"/>
      <c r="AW213" s="155"/>
      <c r="AX213" s="33"/>
      <c r="AY213" s="33"/>
      <c r="AZ213" s="33"/>
      <c r="BA213" s="33"/>
      <c r="BB213" s="155"/>
      <c r="BC213" s="155"/>
      <c r="BD213" s="155"/>
      <c r="BE213" s="40"/>
      <c r="BF213" s="41"/>
      <c r="BG213" s="65"/>
      <c r="BI213" s="17"/>
      <c r="BJ213" s="17"/>
      <c r="BK213" s="17"/>
      <c r="BL213" s="17"/>
      <c r="BM213" s="153"/>
      <c r="BN213" s="153"/>
      <c r="BO213" s="153"/>
      <c r="BP213" s="22"/>
      <c r="BQ213" s="22"/>
      <c r="BR213" s="22"/>
      <c r="BS213" s="22"/>
    </row>
    <row r="214" spans="1:71" ht="9" customHeight="1">
      <c r="A214" s="2"/>
      <c r="B214" s="2"/>
      <c r="C214" s="2"/>
      <c r="D214" s="2"/>
      <c r="E214" s="344"/>
      <c r="F214" s="333"/>
      <c r="G214" s="333"/>
      <c r="H214" s="22"/>
      <c r="I214" s="22"/>
      <c r="J214" s="22"/>
      <c r="K214" s="22"/>
      <c r="L214" s="344"/>
      <c r="M214" s="333"/>
      <c r="N214" s="333"/>
      <c r="O214" s="22"/>
      <c r="P214" s="22"/>
      <c r="Q214" s="22"/>
      <c r="R214" s="22"/>
      <c r="S214" s="344"/>
      <c r="T214" s="333"/>
      <c r="U214" s="333"/>
      <c r="V214" s="22"/>
      <c r="W214" s="22"/>
      <c r="X214" s="22"/>
      <c r="Y214" s="22"/>
      <c r="Z214" s="344"/>
      <c r="AA214" s="333"/>
      <c r="AB214" s="333"/>
      <c r="AC214" s="22"/>
      <c r="AD214" s="22"/>
      <c r="AE214" s="22"/>
      <c r="AF214" s="22"/>
      <c r="AG214" s="344"/>
      <c r="AH214" s="333"/>
      <c r="AI214" s="333"/>
      <c r="AJ214" s="22"/>
      <c r="AK214" s="22"/>
      <c r="AL214" s="22"/>
      <c r="AM214" s="22"/>
      <c r="AN214" s="344"/>
      <c r="AO214" s="333"/>
      <c r="AP214" s="333"/>
      <c r="AQ214" s="22"/>
      <c r="AR214" s="22"/>
      <c r="AS214" s="22"/>
      <c r="AT214" s="22"/>
      <c r="AU214" s="344"/>
      <c r="AV214" s="333"/>
      <c r="AW214" s="333"/>
      <c r="AX214" s="22"/>
      <c r="AY214" s="22"/>
      <c r="AZ214" s="22"/>
      <c r="BA214" s="22"/>
      <c r="BB214" s="344"/>
      <c r="BC214" s="333"/>
      <c r="BD214" s="333"/>
      <c r="BI214" s="17"/>
      <c r="BJ214" s="17"/>
      <c r="BK214" s="17"/>
      <c r="BL214" s="17"/>
      <c r="BM214" s="344"/>
      <c r="BN214" s="333"/>
      <c r="BO214" s="333"/>
      <c r="BP214" s="22"/>
      <c r="BQ214" s="22"/>
      <c r="BR214" s="22"/>
      <c r="BS214" s="22"/>
    </row>
    <row r="215" spans="1:71" ht="9" customHeight="1">
      <c r="A215" s="2"/>
      <c r="B215" s="2"/>
      <c r="C215" s="2"/>
      <c r="D215" s="2"/>
      <c r="E215" s="344"/>
      <c r="F215" s="333"/>
      <c r="G215" s="333"/>
      <c r="H215" s="28"/>
      <c r="I215" s="28"/>
      <c r="J215" s="28"/>
      <c r="K215" s="28"/>
      <c r="L215" s="344"/>
      <c r="M215" s="333"/>
      <c r="N215" s="333"/>
      <c r="O215" s="28"/>
      <c r="P215" s="28"/>
      <c r="Q215" s="28"/>
      <c r="R215" s="28"/>
      <c r="S215" s="344"/>
      <c r="T215" s="333"/>
      <c r="U215" s="333"/>
      <c r="V215" s="28"/>
      <c r="W215" s="28"/>
      <c r="X215" s="28"/>
      <c r="Y215" s="28"/>
      <c r="Z215" s="344"/>
      <c r="AA215" s="333"/>
      <c r="AB215" s="333"/>
      <c r="AC215" s="28"/>
      <c r="AD215" s="28"/>
      <c r="AE215" s="28"/>
      <c r="AF215" s="28"/>
      <c r="AG215" s="344"/>
      <c r="AH215" s="333"/>
      <c r="AI215" s="333"/>
      <c r="AJ215" s="28"/>
      <c r="AK215" s="28"/>
      <c r="AL215" s="28"/>
      <c r="AM215" s="28"/>
      <c r="AN215" s="344"/>
      <c r="AO215" s="333"/>
      <c r="AP215" s="333"/>
      <c r="AQ215" s="28"/>
      <c r="AR215" s="28"/>
      <c r="AS215" s="28"/>
      <c r="AT215" s="28"/>
      <c r="AU215" s="344"/>
      <c r="AV215" s="333"/>
      <c r="AW215" s="333"/>
      <c r="AX215" s="28"/>
      <c r="AY215" s="28"/>
      <c r="AZ215" s="28"/>
      <c r="BA215" s="28"/>
      <c r="BB215" s="344"/>
      <c r="BC215" s="333"/>
      <c r="BD215" s="333"/>
      <c r="BI215" s="17"/>
      <c r="BJ215" s="17"/>
      <c r="BK215" s="17"/>
      <c r="BL215" s="17"/>
      <c r="BM215" s="344"/>
      <c r="BN215" s="333"/>
      <c r="BO215" s="333"/>
      <c r="BP215" s="28"/>
      <c r="BQ215" s="28"/>
      <c r="BR215" s="28"/>
      <c r="BS215" s="28"/>
    </row>
    <row r="216" spans="1:71" ht="9" customHeight="1">
      <c r="A216" s="2"/>
      <c r="B216" s="2"/>
      <c r="C216" s="2"/>
      <c r="D216" s="2"/>
      <c r="E216" s="343"/>
      <c r="F216" s="343"/>
      <c r="G216" s="343"/>
      <c r="H216" s="22"/>
      <c r="I216" s="22"/>
      <c r="J216" s="22"/>
      <c r="K216" s="22"/>
      <c r="L216" s="343"/>
      <c r="M216" s="343"/>
      <c r="N216" s="343"/>
      <c r="O216" s="22"/>
      <c r="P216" s="22"/>
      <c r="Q216" s="22"/>
      <c r="R216" s="22"/>
      <c r="S216" s="343"/>
      <c r="T216" s="343"/>
      <c r="U216" s="343"/>
      <c r="V216" s="17"/>
      <c r="W216" s="17"/>
      <c r="X216" s="17"/>
      <c r="Y216" s="17"/>
      <c r="Z216" s="343"/>
      <c r="AA216" s="343"/>
      <c r="AB216" s="343"/>
      <c r="AC216" s="22"/>
      <c r="AD216" s="22"/>
      <c r="AE216" s="22"/>
      <c r="AF216" s="22"/>
      <c r="AG216" s="343"/>
      <c r="AH216" s="343"/>
      <c r="AI216" s="343"/>
      <c r="AJ216" s="22"/>
      <c r="AK216" s="22"/>
      <c r="AL216" s="22"/>
      <c r="AM216" s="22"/>
      <c r="AN216" s="343"/>
      <c r="AO216" s="343"/>
      <c r="AP216" s="343"/>
      <c r="AQ216" s="22"/>
      <c r="AR216" s="22"/>
      <c r="AS216" s="22"/>
      <c r="AT216" s="22"/>
      <c r="AU216" s="343"/>
      <c r="AV216" s="343"/>
      <c r="AW216" s="343"/>
      <c r="AX216" s="22"/>
      <c r="AY216" s="22"/>
      <c r="AZ216" s="22"/>
      <c r="BA216" s="22"/>
      <c r="BB216" s="343"/>
      <c r="BC216" s="343"/>
      <c r="BD216" s="343"/>
      <c r="BI216" s="17"/>
      <c r="BJ216" s="17"/>
      <c r="BK216" s="17"/>
      <c r="BL216" s="17"/>
      <c r="BM216" s="343"/>
      <c r="BN216" s="343"/>
      <c r="BO216" s="343"/>
      <c r="BP216" s="22"/>
      <c r="BQ216" s="22"/>
      <c r="BR216" s="22"/>
      <c r="BS216" s="22"/>
    </row>
    <row r="217" spans="1:71" ht="9" customHeight="1">
      <c r="A217" s="2"/>
      <c r="B217" s="2"/>
      <c r="C217" s="2"/>
      <c r="D217" s="2"/>
      <c r="E217" s="343"/>
      <c r="F217" s="343"/>
      <c r="G217" s="343"/>
      <c r="H217" s="22"/>
      <c r="I217" s="22"/>
      <c r="J217" s="22"/>
      <c r="K217" s="22"/>
      <c r="L217" s="343"/>
      <c r="M217" s="343"/>
      <c r="N217" s="343"/>
      <c r="O217" s="22"/>
      <c r="P217" s="22"/>
      <c r="Q217" s="22"/>
      <c r="R217" s="22"/>
      <c r="S217" s="343"/>
      <c r="T217" s="343"/>
      <c r="U217" s="343"/>
      <c r="V217" s="17"/>
      <c r="W217" s="17"/>
      <c r="X217" s="17"/>
      <c r="Y217" s="17"/>
      <c r="Z217" s="343"/>
      <c r="AA217" s="343"/>
      <c r="AB217" s="343"/>
      <c r="AC217" s="22"/>
      <c r="AD217" s="22"/>
      <c r="AE217" s="22"/>
      <c r="AF217" s="22"/>
      <c r="AG217" s="343"/>
      <c r="AH217" s="343"/>
      <c r="AI217" s="343"/>
      <c r="AJ217" s="22"/>
      <c r="AK217" s="22"/>
      <c r="AL217" s="22"/>
      <c r="AM217" s="22"/>
      <c r="AN217" s="343"/>
      <c r="AO217" s="343"/>
      <c r="AP217" s="343"/>
      <c r="AQ217" s="22"/>
      <c r="AR217" s="22"/>
      <c r="AS217" s="22"/>
      <c r="AT217" s="22"/>
      <c r="AU217" s="343"/>
      <c r="AV217" s="343"/>
      <c r="AW217" s="343"/>
      <c r="AX217" s="22"/>
      <c r="AY217" s="22"/>
      <c r="AZ217" s="22"/>
      <c r="BA217" s="22"/>
      <c r="BB217" s="343"/>
      <c r="BC217" s="343"/>
      <c r="BD217" s="343"/>
      <c r="BI217" s="17"/>
      <c r="BJ217" s="17"/>
      <c r="BK217" s="17"/>
      <c r="BL217" s="17"/>
      <c r="BM217" s="343"/>
      <c r="BN217" s="343"/>
      <c r="BO217" s="343"/>
      <c r="BP217" s="22"/>
      <c r="BQ217" s="22"/>
      <c r="BR217" s="22"/>
      <c r="BS217" s="22"/>
    </row>
    <row r="218" spans="1:71" ht="9" customHeight="1">
      <c r="A218" s="2"/>
      <c r="B218" s="2"/>
      <c r="C218" s="2"/>
      <c r="D218" s="2"/>
      <c r="E218" s="344"/>
      <c r="F218" s="333"/>
      <c r="G218" s="333"/>
      <c r="H218" s="22"/>
      <c r="I218" s="22"/>
      <c r="J218" s="22"/>
      <c r="K218" s="22"/>
      <c r="L218" s="344"/>
      <c r="M218" s="333"/>
      <c r="N218" s="333"/>
      <c r="O218" s="22"/>
      <c r="P218" s="22"/>
      <c r="Q218" s="22"/>
      <c r="R218" s="22"/>
      <c r="S218" s="344"/>
      <c r="T218" s="333"/>
      <c r="U218" s="333"/>
      <c r="V218" s="22"/>
      <c r="W218" s="22"/>
      <c r="X218" s="22"/>
      <c r="Y218" s="22"/>
      <c r="Z218" s="344"/>
      <c r="AA218" s="333"/>
      <c r="AB218" s="333"/>
      <c r="AC218" s="22"/>
      <c r="AD218" s="22"/>
      <c r="AE218" s="22"/>
      <c r="AF218" s="22"/>
      <c r="AG218" s="344"/>
      <c r="AH218" s="333"/>
      <c r="AI218" s="333"/>
      <c r="AJ218" s="22"/>
      <c r="AK218" s="22"/>
      <c r="AL218" s="22"/>
      <c r="AM218" s="22"/>
      <c r="AN218" s="344"/>
      <c r="AO218" s="333"/>
      <c r="AP218" s="333"/>
      <c r="AQ218" s="22"/>
      <c r="AR218" s="22"/>
      <c r="AS218" s="22"/>
      <c r="AT218" s="22"/>
      <c r="AU218" s="344"/>
      <c r="AV218" s="333"/>
      <c r="AW218" s="333"/>
      <c r="AX218" s="22"/>
      <c r="AY218" s="22"/>
      <c r="AZ218" s="22"/>
      <c r="BA218" s="22"/>
      <c r="BB218" s="344"/>
      <c r="BC218" s="333"/>
      <c r="BD218" s="333"/>
      <c r="BI218" s="17"/>
      <c r="BJ218" s="17"/>
      <c r="BK218" s="17"/>
      <c r="BL218" s="17"/>
      <c r="BM218" s="344"/>
      <c r="BN218" s="333"/>
      <c r="BO218" s="333"/>
      <c r="BP218" s="22"/>
      <c r="BQ218" s="22"/>
      <c r="BR218" s="22"/>
      <c r="BS218" s="22"/>
    </row>
    <row r="219" spans="1:71" ht="9" customHeight="1">
      <c r="A219" s="2"/>
      <c r="B219" s="2"/>
      <c r="C219" s="2"/>
      <c r="D219" s="2"/>
      <c r="E219" s="344"/>
      <c r="F219" s="333"/>
      <c r="G219" s="333"/>
      <c r="H219" s="28"/>
      <c r="I219" s="28"/>
      <c r="J219" s="28"/>
      <c r="K219" s="28"/>
      <c r="L219" s="344"/>
      <c r="M219" s="333"/>
      <c r="N219" s="333"/>
      <c r="O219" s="28"/>
      <c r="P219" s="28"/>
      <c r="Q219" s="28"/>
      <c r="R219" s="28"/>
      <c r="S219" s="344"/>
      <c r="T219" s="333"/>
      <c r="U219" s="333"/>
      <c r="V219" s="28"/>
      <c r="W219" s="28"/>
      <c r="X219" s="28"/>
      <c r="Y219" s="28"/>
      <c r="Z219" s="344"/>
      <c r="AA219" s="333"/>
      <c r="AB219" s="333"/>
      <c r="AC219" s="28"/>
      <c r="AD219" s="28"/>
      <c r="AE219" s="28"/>
      <c r="AF219" s="28"/>
      <c r="AG219" s="344"/>
      <c r="AH219" s="333"/>
      <c r="AI219" s="333"/>
      <c r="AJ219" s="28"/>
      <c r="AK219" s="28"/>
      <c r="AL219" s="28"/>
      <c r="AM219" s="28"/>
      <c r="AN219" s="344"/>
      <c r="AO219" s="333"/>
      <c r="AP219" s="333"/>
      <c r="AQ219" s="28"/>
      <c r="AR219" s="28"/>
      <c r="AS219" s="28"/>
      <c r="AT219" s="28"/>
      <c r="AU219" s="344"/>
      <c r="AV219" s="333"/>
      <c r="AW219" s="333"/>
      <c r="AX219" s="28"/>
      <c r="AY219" s="28"/>
      <c r="AZ219" s="28"/>
      <c r="BA219" s="28"/>
      <c r="BB219" s="344"/>
      <c r="BC219" s="333"/>
      <c r="BD219" s="333"/>
      <c r="BI219" s="17"/>
      <c r="BJ219" s="17"/>
      <c r="BK219" s="17"/>
      <c r="BL219" s="17"/>
      <c r="BM219" s="344"/>
      <c r="BN219" s="333"/>
      <c r="BO219" s="333"/>
      <c r="BP219" s="28"/>
      <c r="BQ219" s="28"/>
      <c r="BR219" s="28"/>
      <c r="BS219" s="28"/>
    </row>
    <row r="220" spans="1:71" ht="9" customHeight="1">
      <c r="A220" s="2"/>
      <c r="B220" s="2"/>
      <c r="C220" s="2"/>
      <c r="D220" s="2"/>
      <c r="E220" s="343"/>
      <c r="F220" s="343"/>
      <c r="G220" s="343"/>
      <c r="H220" s="22"/>
      <c r="I220" s="22"/>
      <c r="J220" s="22"/>
      <c r="K220" s="22"/>
      <c r="L220" s="343"/>
      <c r="M220" s="343"/>
      <c r="N220" s="343"/>
      <c r="O220" s="22"/>
      <c r="P220" s="22"/>
      <c r="Q220" s="22"/>
      <c r="R220" s="22"/>
      <c r="S220" s="343"/>
      <c r="T220" s="343"/>
      <c r="U220" s="343"/>
      <c r="V220" s="17"/>
      <c r="W220" s="17"/>
      <c r="X220" s="17"/>
      <c r="Y220" s="17"/>
      <c r="Z220" s="343"/>
      <c r="AA220" s="343"/>
      <c r="AB220" s="343"/>
      <c r="AC220" s="22"/>
      <c r="AD220" s="22"/>
      <c r="AE220" s="22"/>
      <c r="AF220" s="22"/>
      <c r="AG220" s="343"/>
      <c r="AH220" s="343"/>
      <c r="AI220" s="343"/>
      <c r="AJ220" s="22"/>
      <c r="AK220" s="22"/>
      <c r="AL220" s="22"/>
      <c r="AM220" s="22"/>
      <c r="AN220" s="343"/>
      <c r="AO220" s="343"/>
      <c r="AP220" s="343"/>
      <c r="AQ220" s="22"/>
      <c r="AR220" s="22"/>
      <c r="AS220" s="22"/>
      <c r="AT220" s="22"/>
      <c r="AU220" s="343"/>
      <c r="AV220" s="343"/>
      <c r="AW220" s="343"/>
      <c r="AX220" s="22"/>
      <c r="AY220" s="22"/>
      <c r="AZ220" s="22"/>
      <c r="BA220" s="22"/>
      <c r="BB220" s="343"/>
      <c r="BC220" s="343"/>
      <c r="BD220" s="343"/>
      <c r="BI220" s="17"/>
      <c r="BJ220" s="17"/>
      <c r="BK220" s="17"/>
      <c r="BL220" s="17"/>
      <c r="BM220" s="343"/>
      <c r="BN220" s="343"/>
      <c r="BO220" s="343"/>
      <c r="BP220" s="22"/>
      <c r="BQ220" s="22"/>
      <c r="BR220" s="22"/>
      <c r="BS220" s="22"/>
    </row>
    <row r="221" spans="1:71" ht="9" customHeight="1">
      <c r="A221" s="2"/>
      <c r="B221" s="2"/>
      <c r="C221" s="2"/>
      <c r="D221" s="2"/>
      <c r="E221" s="343"/>
      <c r="F221" s="343"/>
      <c r="G221" s="343"/>
      <c r="H221" s="22"/>
      <c r="I221" s="22"/>
      <c r="J221" s="22"/>
      <c r="K221" s="22"/>
      <c r="L221" s="343"/>
      <c r="M221" s="343"/>
      <c r="N221" s="343"/>
      <c r="O221" s="22"/>
      <c r="P221" s="22"/>
      <c r="Q221" s="22"/>
      <c r="R221" s="22"/>
      <c r="S221" s="343"/>
      <c r="T221" s="343"/>
      <c r="U221" s="343"/>
      <c r="V221" s="17"/>
      <c r="W221" s="17"/>
      <c r="X221" s="17"/>
      <c r="Y221" s="17"/>
      <c r="Z221" s="343"/>
      <c r="AA221" s="343"/>
      <c r="AB221" s="343"/>
      <c r="AC221" s="22"/>
      <c r="AD221" s="22"/>
      <c r="AE221" s="22"/>
      <c r="AF221" s="22"/>
      <c r="AG221" s="343"/>
      <c r="AH221" s="343"/>
      <c r="AI221" s="343"/>
      <c r="AJ221" s="22"/>
      <c r="AK221" s="22"/>
      <c r="AL221" s="22"/>
      <c r="AM221" s="22"/>
      <c r="AN221" s="343"/>
      <c r="AO221" s="343"/>
      <c r="AP221" s="343"/>
      <c r="AQ221" s="22"/>
      <c r="AR221" s="22"/>
      <c r="AS221" s="22"/>
      <c r="AT221" s="22"/>
      <c r="AU221" s="343"/>
      <c r="AV221" s="343"/>
      <c r="AW221" s="343"/>
      <c r="AX221" s="22"/>
      <c r="AY221" s="22"/>
      <c r="AZ221" s="22"/>
      <c r="BA221" s="22"/>
      <c r="BB221" s="343"/>
      <c r="BC221" s="343"/>
      <c r="BD221" s="343"/>
      <c r="BI221" s="17"/>
      <c r="BJ221" s="17"/>
      <c r="BK221" s="17"/>
      <c r="BL221" s="17"/>
      <c r="BM221" s="343"/>
      <c r="BN221" s="343"/>
      <c r="BO221" s="343"/>
      <c r="BP221" s="22"/>
      <c r="BQ221" s="22"/>
      <c r="BR221" s="22"/>
      <c r="BS221" s="22"/>
    </row>
  </sheetData>
  <mergeCells count="1786">
    <mergeCell ref="A82:B83"/>
    <mergeCell ref="A173:B174"/>
    <mergeCell ref="A153:B154"/>
    <mergeCell ref="A25:B26"/>
    <mergeCell ref="A33:B34"/>
    <mergeCell ref="A41:B42"/>
    <mergeCell ref="BM220:BN221"/>
    <mergeCell ref="BO220:BO221"/>
    <mergeCell ref="BM216:BN217"/>
    <mergeCell ref="BO216:BO217"/>
    <mergeCell ref="BM218:BM219"/>
    <mergeCell ref="BN218:BO219"/>
    <mergeCell ref="BM214:BM215"/>
    <mergeCell ref="BN214:BO215"/>
    <mergeCell ref="BM211:BM212"/>
    <mergeCell ref="BN211:BO212"/>
    <mergeCell ref="BM207:BN208"/>
    <mergeCell ref="BO207:BO208"/>
    <mergeCell ref="BM209:BN210"/>
    <mergeCell ref="BO209:BO210"/>
    <mergeCell ref="BM205:BM206"/>
    <mergeCell ref="BN205:BO206"/>
    <mergeCell ref="BI201:BJ203"/>
    <mergeCell ref="BM201:BM202"/>
    <mergeCell ref="BN201:BO202"/>
    <mergeCell ref="BM203:BN204"/>
    <mergeCell ref="BO203:BO204"/>
    <mergeCell ref="BI199:BJ200"/>
    <mergeCell ref="BM199:BN200"/>
    <mergeCell ref="BO199:BO200"/>
    <mergeCell ref="BM194:BN195"/>
    <mergeCell ref="BO194:BO195"/>
    <mergeCell ref="BM197:BM198"/>
    <mergeCell ref="BN197:BO198"/>
    <mergeCell ref="BM190:BN191"/>
    <mergeCell ref="BO190:BO191"/>
    <mergeCell ref="BM192:BM193"/>
    <mergeCell ref="BN192:BO193"/>
    <mergeCell ref="BM186:BN187"/>
    <mergeCell ref="BO186:BO187"/>
    <mergeCell ref="BM188:BM189"/>
    <mergeCell ref="BN188:BO189"/>
    <mergeCell ref="BM182:BN183"/>
    <mergeCell ref="BO182:BO183"/>
    <mergeCell ref="BM184:BM185"/>
    <mergeCell ref="BN184:BO185"/>
    <mergeCell ref="BM178:BN179"/>
    <mergeCell ref="BO178:BO179"/>
    <mergeCell ref="BM180:BM181"/>
    <mergeCell ref="BN180:BO181"/>
    <mergeCell ref="BM174:BN175"/>
    <mergeCell ref="BO174:BO175"/>
    <mergeCell ref="BM176:BM177"/>
    <mergeCell ref="BN176:BO177"/>
    <mergeCell ref="BM172:BM173"/>
    <mergeCell ref="BN172:BO173"/>
    <mergeCell ref="BI168:BJ171"/>
    <mergeCell ref="BM168:BM169"/>
    <mergeCell ref="BN168:BO169"/>
    <mergeCell ref="BM170:BN171"/>
    <mergeCell ref="BO170:BO171"/>
    <mergeCell ref="BI165:BJ167"/>
    <mergeCell ref="BM166:BN167"/>
    <mergeCell ref="BO166:BO167"/>
    <mergeCell ref="BM164:BM165"/>
    <mergeCell ref="BN164:BO165"/>
    <mergeCell ref="BM161:BN162"/>
    <mergeCell ref="BO161:BO162"/>
    <mergeCell ref="BM157:BN158"/>
    <mergeCell ref="BO157:BO158"/>
    <mergeCell ref="BM159:BM160"/>
    <mergeCell ref="BN159:BO160"/>
    <mergeCell ref="BM153:BN154"/>
    <mergeCell ref="BO153:BO154"/>
    <mergeCell ref="BM155:BM156"/>
    <mergeCell ref="BN155:BO156"/>
    <mergeCell ref="BM149:BM150"/>
    <mergeCell ref="BN149:BO150"/>
    <mergeCell ref="BM151:BM152"/>
    <mergeCell ref="BN151:BO152"/>
    <mergeCell ref="BM145:BN146"/>
    <mergeCell ref="BO145:BO146"/>
    <mergeCell ref="BM147:BN148"/>
    <mergeCell ref="BO147:BO148"/>
    <mergeCell ref="BM143:BM144"/>
    <mergeCell ref="BN143:BO144"/>
    <mergeCell ref="BM141:BN142"/>
    <mergeCell ref="BO141:BO142"/>
    <mergeCell ref="BM137:BN138"/>
    <mergeCell ref="BO137:BO138"/>
    <mergeCell ref="BM139:BM140"/>
    <mergeCell ref="BN139:BO140"/>
    <mergeCell ref="BM133:BN134"/>
    <mergeCell ref="BO133:BO134"/>
    <mergeCell ref="BM135:BM136"/>
    <mergeCell ref="BN135:BO136"/>
    <mergeCell ref="BM129:BN130"/>
    <mergeCell ref="BO129:BO130"/>
    <mergeCell ref="BM131:BM132"/>
    <mergeCell ref="BN131:BO132"/>
    <mergeCell ref="BM124:BN125"/>
    <mergeCell ref="BO124:BO125"/>
    <mergeCell ref="BM127:BM128"/>
    <mergeCell ref="BN127:BO128"/>
    <mergeCell ref="BM120:BN121"/>
    <mergeCell ref="BO120:BO121"/>
    <mergeCell ref="BM122:BM123"/>
    <mergeCell ref="BN122:BO123"/>
    <mergeCell ref="BM115:BN116"/>
    <mergeCell ref="BO115:BO116"/>
    <mergeCell ref="BM118:BM119"/>
    <mergeCell ref="BN118:BO119"/>
    <mergeCell ref="BM110:BN111"/>
    <mergeCell ref="BO110:BO111"/>
    <mergeCell ref="BM113:BM114"/>
    <mergeCell ref="BN113:BO114"/>
    <mergeCell ref="BM106:BN107"/>
    <mergeCell ref="BO106:BO107"/>
    <mergeCell ref="BM108:BM109"/>
    <mergeCell ref="BN108:BO109"/>
    <mergeCell ref="BM104:BM105"/>
    <mergeCell ref="BN104:BO105"/>
    <mergeCell ref="BI100:BJ102"/>
    <mergeCell ref="BM100:BM101"/>
    <mergeCell ref="BN100:BO101"/>
    <mergeCell ref="BM102:BN103"/>
    <mergeCell ref="BO102:BO103"/>
    <mergeCell ref="BI98:BJ99"/>
    <mergeCell ref="BM98:BN99"/>
    <mergeCell ref="BO98:BO99"/>
    <mergeCell ref="BM92:BN93"/>
    <mergeCell ref="BO92:BO93"/>
    <mergeCell ref="BM96:BM97"/>
    <mergeCell ref="BN96:BO97"/>
    <mergeCell ref="BM88:BN89"/>
    <mergeCell ref="BO88:BO89"/>
    <mergeCell ref="BM90:BM91"/>
    <mergeCell ref="BN90:BO91"/>
    <mergeCell ref="BM82:BN83"/>
    <mergeCell ref="BO82:BO83"/>
    <mergeCell ref="BM86:BM87"/>
    <mergeCell ref="BN86:BO87"/>
    <mergeCell ref="BM51:BM52"/>
    <mergeCell ref="BN51:BO52"/>
    <mergeCell ref="BM45:BN46"/>
    <mergeCell ref="BO45:BO46"/>
    <mergeCell ref="BM47:BM48"/>
    <mergeCell ref="BN47:BO48"/>
    <mergeCell ref="BM41:BN42"/>
    <mergeCell ref="BO41:BO42"/>
    <mergeCell ref="BM43:BM44"/>
    <mergeCell ref="BN43:BO44"/>
    <mergeCell ref="BI80:BJ81"/>
    <mergeCell ref="BM80:BM81"/>
    <mergeCell ref="BN80:BO81"/>
    <mergeCell ref="BM76:BM77"/>
    <mergeCell ref="BN76:BO77"/>
    <mergeCell ref="BM73:BN74"/>
    <mergeCell ref="BO73:BO74"/>
    <mergeCell ref="BM69:BN70"/>
    <mergeCell ref="BO69:BO70"/>
    <mergeCell ref="BM71:BM72"/>
    <mergeCell ref="BN71:BO72"/>
    <mergeCell ref="BM65:BN66"/>
    <mergeCell ref="BO65:BO66"/>
    <mergeCell ref="BM67:BM68"/>
    <mergeCell ref="BN67:BO68"/>
    <mergeCell ref="BM61:BN62"/>
    <mergeCell ref="BO61:BO62"/>
    <mergeCell ref="BM63:BM64"/>
    <mergeCell ref="BN63:BO64"/>
    <mergeCell ref="A78:B79"/>
    <mergeCell ref="A80:B81"/>
    <mergeCell ref="U78:U79"/>
    <mergeCell ref="Z78:AA79"/>
    <mergeCell ref="AB78:AB79"/>
    <mergeCell ref="AG78:AH79"/>
    <mergeCell ref="AI78:AI79"/>
    <mergeCell ref="AN78:AO79"/>
    <mergeCell ref="AP78:AP79"/>
    <mergeCell ref="AU78:AV79"/>
    <mergeCell ref="AW78:AW79"/>
    <mergeCell ref="BB78:BC79"/>
    <mergeCell ref="BD78:BD79"/>
    <mergeCell ref="BB80:BB81"/>
    <mergeCell ref="BC80:BD81"/>
    <mergeCell ref="AH80:AI81"/>
    <mergeCell ref="AN80:AN81"/>
    <mergeCell ref="E80:E81"/>
    <mergeCell ref="F80:G81"/>
    <mergeCell ref="L80:L81"/>
    <mergeCell ref="M80:N81"/>
    <mergeCell ref="S80:S81"/>
    <mergeCell ref="T80:U81"/>
    <mergeCell ref="Z80:Z81"/>
    <mergeCell ref="AA80:AB81"/>
    <mergeCell ref="AG80:AG81"/>
    <mergeCell ref="BI6:BJ9"/>
    <mergeCell ref="BM6:BM7"/>
    <mergeCell ref="BN6:BO7"/>
    <mergeCell ref="BM8:BN8"/>
    <mergeCell ref="BM10:BO10"/>
    <mergeCell ref="BI14:BJ16"/>
    <mergeCell ref="BK14:BS14"/>
    <mergeCell ref="BM37:BN38"/>
    <mergeCell ref="BO37:BO38"/>
    <mergeCell ref="BM39:BM40"/>
    <mergeCell ref="BN39:BO40"/>
    <mergeCell ref="BM33:BN34"/>
    <mergeCell ref="BO33:BO34"/>
    <mergeCell ref="BM35:BM36"/>
    <mergeCell ref="BN35:BO36"/>
    <mergeCell ref="BM27:BN28"/>
    <mergeCell ref="BO27:BO28"/>
    <mergeCell ref="BM31:BM32"/>
    <mergeCell ref="BN31:BO32"/>
    <mergeCell ref="BM25:BM26"/>
    <mergeCell ref="BN25:BO26"/>
    <mergeCell ref="BI21:BJ23"/>
    <mergeCell ref="BM21:BM22"/>
    <mergeCell ref="BN21:BO22"/>
    <mergeCell ref="BM23:BN24"/>
    <mergeCell ref="BO23:BO24"/>
    <mergeCell ref="M96:N97"/>
    <mergeCell ref="T96:U97"/>
    <mergeCell ref="AA96:AB97"/>
    <mergeCell ref="N141:N142"/>
    <mergeCell ref="S141:T142"/>
    <mergeCell ref="U141:U142"/>
    <mergeCell ref="S151:S152"/>
    <mergeCell ref="M151:N152"/>
    <mergeCell ref="T151:U152"/>
    <mergeCell ref="L139:L140"/>
    <mergeCell ref="S139:S140"/>
    <mergeCell ref="Z203:AA204"/>
    <mergeCell ref="AB203:AB204"/>
    <mergeCell ref="Z199:AA200"/>
    <mergeCell ref="BM19:BN20"/>
    <mergeCell ref="BO19:BO20"/>
    <mergeCell ref="BK15:BS15"/>
    <mergeCell ref="BK16:BQ16"/>
    <mergeCell ref="BR16:BS16"/>
    <mergeCell ref="BM17:BM18"/>
    <mergeCell ref="BN17:BO18"/>
    <mergeCell ref="BI19:BJ20"/>
    <mergeCell ref="BM57:BN58"/>
    <mergeCell ref="BO57:BO58"/>
    <mergeCell ref="BM59:BM60"/>
    <mergeCell ref="BN59:BO60"/>
    <mergeCell ref="BM53:BN54"/>
    <mergeCell ref="BO53:BO54"/>
    <mergeCell ref="BM55:BM56"/>
    <mergeCell ref="BN55:BO56"/>
    <mergeCell ref="BM49:BN50"/>
    <mergeCell ref="BO49:BO50"/>
    <mergeCell ref="BB190:BC191"/>
    <mergeCell ref="BD190:BD191"/>
    <mergeCell ref="L188:L189"/>
    <mergeCell ref="M188:N189"/>
    <mergeCell ref="S188:S189"/>
    <mergeCell ref="T188:U189"/>
    <mergeCell ref="Z188:Z189"/>
    <mergeCell ref="AA188:AB189"/>
    <mergeCell ref="AG188:AG189"/>
    <mergeCell ref="AH188:AI189"/>
    <mergeCell ref="AN188:AN189"/>
    <mergeCell ref="E82:F83"/>
    <mergeCell ref="G82:G83"/>
    <mergeCell ref="L82:M83"/>
    <mergeCell ref="N82:N83"/>
    <mergeCell ref="S82:T83"/>
    <mergeCell ref="AG164:AG165"/>
    <mergeCell ref="Z159:Z160"/>
    <mergeCell ref="AG159:AG160"/>
    <mergeCell ref="M155:N156"/>
    <mergeCell ref="T143:U144"/>
    <mergeCell ref="AA143:AB144"/>
    <mergeCell ref="S106:T107"/>
    <mergeCell ref="U106:U107"/>
    <mergeCell ref="Z106:AA107"/>
    <mergeCell ref="AB106:AB107"/>
    <mergeCell ref="AG108:AG109"/>
    <mergeCell ref="S98:T99"/>
    <mergeCell ref="U98:U99"/>
    <mergeCell ref="Z98:AA99"/>
    <mergeCell ref="AB98:AB99"/>
    <mergeCell ref="F96:G97"/>
    <mergeCell ref="Z194:AA195"/>
    <mergeCell ref="AB194:AB195"/>
    <mergeCell ref="AG194:AH195"/>
    <mergeCell ref="AI194:AI195"/>
    <mergeCell ref="AN194:AO195"/>
    <mergeCell ref="AP194:AP195"/>
    <mergeCell ref="AU194:AV195"/>
    <mergeCell ref="AW194:AW195"/>
    <mergeCell ref="BB194:BC195"/>
    <mergeCell ref="BD194:BD195"/>
    <mergeCell ref="BB192:BB193"/>
    <mergeCell ref="BC188:BD189"/>
    <mergeCell ref="E190:F191"/>
    <mergeCell ref="G190:G191"/>
    <mergeCell ref="L190:M191"/>
    <mergeCell ref="N190:N191"/>
    <mergeCell ref="S190:T191"/>
    <mergeCell ref="U190:U191"/>
    <mergeCell ref="Z190:AA191"/>
    <mergeCell ref="AB190:AB191"/>
    <mergeCell ref="AG190:AH191"/>
    <mergeCell ref="AI190:AI191"/>
    <mergeCell ref="AN190:AO191"/>
    <mergeCell ref="E192:E193"/>
    <mergeCell ref="F192:G193"/>
    <mergeCell ref="L192:L193"/>
    <mergeCell ref="M192:N193"/>
    <mergeCell ref="S192:S193"/>
    <mergeCell ref="T192:U193"/>
    <mergeCell ref="Z192:Z193"/>
    <mergeCell ref="AA192:AB193"/>
    <mergeCell ref="BC192:BD193"/>
    <mergeCell ref="AO188:AP189"/>
    <mergeCell ref="AU220:AV221"/>
    <mergeCell ref="AW220:AW221"/>
    <mergeCell ref="BB218:BB219"/>
    <mergeCell ref="AG218:AG219"/>
    <mergeCell ref="AN218:AN219"/>
    <mergeCell ref="AU218:AU219"/>
    <mergeCell ref="AV218:AW219"/>
    <mergeCell ref="BC211:BD212"/>
    <mergeCell ref="AO209:AP210"/>
    <mergeCell ref="AG211:AH212"/>
    <mergeCell ref="AI211:AI212"/>
    <mergeCell ref="AN211:AO212"/>
    <mergeCell ref="AP211:AP212"/>
    <mergeCell ref="AU211:AV212"/>
    <mergeCell ref="BB209:BC210"/>
    <mergeCell ref="AU209:AU210"/>
    <mergeCell ref="AV209:AW210"/>
    <mergeCell ref="AW203:AW204"/>
    <mergeCell ref="AP220:AP221"/>
    <mergeCell ref="AN209:AN210"/>
    <mergeCell ref="AP190:AP191"/>
    <mergeCell ref="AG207:AH208"/>
    <mergeCell ref="AI207:AI208"/>
    <mergeCell ref="AN207:AO208"/>
    <mergeCell ref="AP207:AP208"/>
    <mergeCell ref="AI199:AI200"/>
    <mergeCell ref="AN199:AO200"/>
    <mergeCell ref="AP199:AP200"/>
    <mergeCell ref="AU207:AV208"/>
    <mergeCell ref="AU199:AV200"/>
    <mergeCell ref="AW207:AW208"/>
    <mergeCell ref="Z205:Z206"/>
    <mergeCell ref="AA205:AB206"/>
    <mergeCell ref="E218:E219"/>
    <mergeCell ref="L218:L219"/>
    <mergeCell ref="S218:S219"/>
    <mergeCell ref="Z218:Z219"/>
    <mergeCell ref="BC218:BD219"/>
    <mergeCell ref="BB220:BC221"/>
    <mergeCell ref="BB184:BB185"/>
    <mergeCell ref="BC184:BD185"/>
    <mergeCell ref="E186:F187"/>
    <mergeCell ref="G186:G187"/>
    <mergeCell ref="L186:M187"/>
    <mergeCell ref="N186:N187"/>
    <mergeCell ref="S186:T187"/>
    <mergeCell ref="U186:U187"/>
    <mergeCell ref="AG186:AH187"/>
    <mergeCell ref="AI186:AI187"/>
    <mergeCell ref="AN186:AO187"/>
    <mergeCell ref="AP186:AP187"/>
    <mergeCell ref="AU186:AV187"/>
    <mergeCell ref="AW186:AW187"/>
    <mergeCell ref="BB186:BC187"/>
    <mergeCell ref="BD186:BD187"/>
    <mergeCell ref="E184:E185"/>
    <mergeCell ref="F184:G185"/>
    <mergeCell ref="L184:L185"/>
    <mergeCell ref="Z220:AA221"/>
    <mergeCell ref="AB220:AB221"/>
    <mergeCell ref="AG220:AH221"/>
    <mergeCell ref="AI220:AI221"/>
    <mergeCell ref="AN220:AO221"/>
    <mergeCell ref="E220:F221"/>
    <mergeCell ref="G220:G221"/>
    <mergeCell ref="L220:M221"/>
    <mergeCell ref="N220:N221"/>
    <mergeCell ref="S220:T221"/>
    <mergeCell ref="U220:U221"/>
    <mergeCell ref="F218:G219"/>
    <mergeCell ref="M218:N219"/>
    <mergeCell ref="T218:U219"/>
    <mergeCell ref="AA218:AB219"/>
    <mergeCell ref="AH218:AI219"/>
    <mergeCell ref="AO218:AP219"/>
    <mergeCell ref="N199:N200"/>
    <mergeCell ref="S199:T200"/>
    <mergeCell ref="AH201:AI202"/>
    <mergeCell ref="Z207:AA208"/>
    <mergeCell ref="AB207:AB208"/>
    <mergeCell ref="AG199:AH200"/>
    <mergeCell ref="F211:G212"/>
    <mergeCell ref="M211:N212"/>
    <mergeCell ref="T211:U212"/>
    <mergeCell ref="AA211:AB212"/>
    <mergeCell ref="Z209:AA210"/>
    <mergeCell ref="AB209:AB210"/>
    <mergeCell ref="E209:F210"/>
    <mergeCell ref="G209:G210"/>
    <mergeCell ref="L209:M210"/>
    <mergeCell ref="N209:N210"/>
    <mergeCell ref="S209:T210"/>
    <mergeCell ref="U209:U210"/>
    <mergeCell ref="AG209:AG210"/>
    <mergeCell ref="AH209:AI210"/>
    <mergeCell ref="AG205:AG206"/>
    <mergeCell ref="AN205:AN206"/>
    <mergeCell ref="AU205:AU206"/>
    <mergeCell ref="AV205:AW206"/>
    <mergeCell ref="AW199:AW200"/>
    <mergeCell ref="AV201:AW202"/>
    <mergeCell ref="AU203:AV204"/>
    <mergeCell ref="AU190:AV191"/>
    <mergeCell ref="AW190:AW191"/>
    <mergeCell ref="AV172:AW173"/>
    <mergeCell ref="AV197:AW198"/>
    <mergeCell ref="E197:E198"/>
    <mergeCell ref="Z182:AA183"/>
    <mergeCell ref="AB182:AB183"/>
    <mergeCell ref="AG182:AH183"/>
    <mergeCell ref="AI182:AI183"/>
    <mergeCell ref="AA197:AB198"/>
    <mergeCell ref="AH197:AI198"/>
    <mergeCell ref="AU182:AV183"/>
    <mergeCell ref="AW182:AW183"/>
    <mergeCell ref="AN182:AO183"/>
    <mergeCell ref="AP182:AP183"/>
    <mergeCell ref="AO197:AP198"/>
    <mergeCell ref="AG184:AG185"/>
    <mergeCell ref="AH184:AI185"/>
    <mergeCell ref="AN184:AN185"/>
    <mergeCell ref="AO184:AP185"/>
    <mergeCell ref="AU184:AU185"/>
    <mergeCell ref="AV184:AW185"/>
    <mergeCell ref="E188:E189"/>
    <mergeCell ref="F188:G189"/>
    <mergeCell ref="T184:U185"/>
    <mergeCell ref="AU188:AU189"/>
    <mergeCell ref="AV188:AW189"/>
    <mergeCell ref="AG192:AG193"/>
    <mergeCell ref="AH192:AI193"/>
    <mergeCell ref="AN192:AN193"/>
    <mergeCell ref="AO192:AP193"/>
    <mergeCell ref="AU192:AU193"/>
    <mergeCell ref="AV192:AW193"/>
    <mergeCell ref="Z197:Z198"/>
    <mergeCell ref="AU172:AU173"/>
    <mergeCell ref="AU170:AV171"/>
    <mergeCell ref="AV168:AW169"/>
    <mergeCell ref="L168:L169"/>
    <mergeCell ref="S168:S169"/>
    <mergeCell ref="AV176:AW177"/>
    <mergeCell ref="BC176:BD177"/>
    <mergeCell ref="E172:E173"/>
    <mergeCell ref="L172:L173"/>
    <mergeCell ref="S172:S173"/>
    <mergeCell ref="Z172:Z173"/>
    <mergeCell ref="Z174:AA175"/>
    <mergeCell ref="AB174:AB175"/>
    <mergeCell ref="AU176:AU177"/>
    <mergeCell ref="Z176:Z177"/>
    <mergeCell ref="AG176:AG177"/>
    <mergeCell ref="AN176:AN177"/>
    <mergeCell ref="F172:G173"/>
    <mergeCell ref="T176:U177"/>
    <mergeCell ref="M172:N173"/>
    <mergeCell ref="M176:N177"/>
    <mergeCell ref="AA172:AB173"/>
    <mergeCell ref="AH172:AI173"/>
    <mergeCell ref="AO172:AP173"/>
    <mergeCell ref="BB176:BB177"/>
    <mergeCell ref="T172:U173"/>
    <mergeCell ref="AU174:AV175"/>
    <mergeCell ref="AW174:AW175"/>
    <mergeCell ref="AA176:AB177"/>
    <mergeCell ref="AH176:AI177"/>
    <mergeCell ref="AO176:AP177"/>
    <mergeCell ref="BB172:BB173"/>
    <mergeCell ref="AN164:AN165"/>
    <mergeCell ref="AU164:AU165"/>
    <mergeCell ref="AV164:AW165"/>
    <mergeCell ref="E164:E165"/>
    <mergeCell ref="L164:L165"/>
    <mergeCell ref="S164:S165"/>
    <mergeCell ref="Z164:Z165"/>
    <mergeCell ref="F164:G165"/>
    <mergeCell ref="M164:N165"/>
    <mergeCell ref="Z166:AA167"/>
    <mergeCell ref="AB166:AB167"/>
    <mergeCell ref="AG166:AH167"/>
    <mergeCell ref="AI166:AI167"/>
    <mergeCell ref="T164:U165"/>
    <mergeCell ref="N166:N167"/>
    <mergeCell ref="S166:T167"/>
    <mergeCell ref="U166:U167"/>
    <mergeCell ref="AA164:AB165"/>
    <mergeCell ref="AH164:AI165"/>
    <mergeCell ref="AO164:AP165"/>
    <mergeCell ref="AN166:AO167"/>
    <mergeCell ref="AP166:AP167"/>
    <mergeCell ref="E166:F167"/>
    <mergeCell ref="L166:M167"/>
    <mergeCell ref="AP157:AP158"/>
    <mergeCell ref="AU159:AU160"/>
    <mergeCell ref="BC159:BD160"/>
    <mergeCell ref="Z157:AA158"/>
    <mergeCell ref="AB157:AB158"/>
    <mergeCell ref="AG157:AH158"/>
    <mergeCell ref="AI157:AI158"/>
    <mergeCell ref="AN157:AO158"/>
    <mergeCell ref="BD161:BD162"/>
    <mergeCell ref="E161:F162"/>
    <mergeCell ref="G161:G162"/>
    <mergeCell ref="L161:M162"/>
    <mergeCell ref="N161:N162"/>
    <mergeCell ref="S161:T162"/>
    <mergeCell ref="U161:U162"/>
    <mergeCell ref="Z161:AA162"/>
    <mergeCell ref="AB161:AB162"/>
    <mergeCell ref="AG161:AH162"/>
    <mergeCell ref="AI161:AI162"/>
    <mergeCell ref="U157:U158"/>
    <mergeCell ref="AW145:AW146"/>
    <mergeCell ref="AN145:AO146"/>
    <mergeCell ref="AP145:AP146"/>
    <mergeCell ref="L145:M146"/>
    <mergeCell ref="AV151:AW152"/>
    <mergeCell ref="E143:E144"/>
    <mergeCell ref="F149:G150"/>
    <mergeCell ref="AB153:AB154"/>
    <mergeCell ref="BB155:BB156"/>
    <mergeCell ref="AG155:AG156"/>
    <mergeCell ref="AN155:AN156"/>
    <mergeCell ref="E155:E156"/>
    <mergeCell ref="F155:G156"/>
    <mergeCell ref="BC155:BD156"/>
    <mergeCell ref="AV155:AW156"/>
    <mergeCell ref="L155:L156"/>
    <mergeCell ref="S155:S156"/>
    <mergeCell ref="Z155:Z156"/>
    <mergeCell ref="AG153:AH154"/>
    <mergeCell ref="AI153:AI154"/>
    <mergeCell ref="BB153:BC154"/>
    <mergeCell ref="Z147:AA148"/>
    <mergeCell ref="S147:T148"/>
    <mergeCell ref="U147:U148"/>
    <mergeCell ref="AG147:AG148"/>
    <mergeCell ref="AH147:AI148"/>
    <mergeCell ref="G147:G148"/>
    <mergeCell ref="L147:M148"/>
    <mergeCell ref="F151:G152"/>
    <mergeCell ref="F143:G144"/>
    <mergeCell ref="M143:N144"/>
    <mergeCell ref="AO143:AP144"/>
    <mergeCell ref="AG143:AG144"/>
    <mergeCell ref="AN143:AN144"/>
    <mergeCell ref="AB147:AB148"/>
    <mergeCell ref="E145:F146"/>
    <mergeCell ref="G145:G146"/>
    <mergeCell ref="N145:N146"/>
    <mergeCell ref="S145:T146"/>
    <mergeCell ref="U145:U146"/>
    <mergeCell ref="E124:F125"/>
    <mergeCell ref="G124:G125"/>
    <mergeCell ref="L124:M125"/>
    <mergeCell ref="N124:N125"/>
    <mergeCell ref="S124:T125"/>
    <mergeCell ref="U124:U125"/>
    <mergeCell ref="AU124:AV125"/>
    <mergeCell ref="AU143:AU144"/>
    <mergeCell ref="AN137:AO138"/>
    <mergeCell ref="AP137:AP138"/>
    <mergeCell ref="E137:F138"/>
    <mergeCell ref="G137:G138"/>
    <mergeCell ref="S137:T138"/>
    <mergeCell ref="U137:U138"/>
    <mergeCell ref="Z137:AA138"/>
    <mergeCell ref="AB137:AB138"/>
    <mergeCell ref="AG137:AH138"/>
    <mergeCell ref="F135:G136"/>
    <mergeCell ref="AG139:AG140"/>
    <mergeCell ref="Z141:AA142"/>
    <mergeCell ref="AB141:AB142"/>
    <mergeCell ref="AG141:AH142"/>
    <mergeCell ref="AU145:AV146"/>
    <mergeCell ref="BB127:BB128"/>
    <mergeCell ref="Z127:Z128"/>
    <mergeCell ref="AG127:AG128"/>
    <mergeCell ref="AN127:AN128"/>
    <mergeCell ref="E127:E128"/>
    <mergeCell ref="L127:L128"/>
    <mergeCell ref="E133:F134"/>
    <mergeCell ref="G133:G134"/>
    <mergeCell ref="AU133:AV134"/>
    <mergeCell ref="AA131:AB132"/>
    <mergeCell ref="AH131:AI132"/>
    <mergeCell ref="AO131:AP132"/>
    <mergeCell ref="BB131:BB132"/>
    <mergeCell ref="AI124:AI125"/>
    <mergeCell ref="AN124:AO125"/>
    <mergeCell ref="AP124:AP125"/>
    <mergeCell ref="AP129:AP130"/>
    <mergeCell ref="E131:E132"/>
    <mergeCell ref="AN108:AN109"/>
    <mergeCell ref="AU108:AU109"/>
    <mergeCell ref="AV108:AW109"/>
    <mergeCell ref="E108:E109"/>
    <mergeCell ref="L108:L109"/>
    <mergeCell ref="S108:S109"/>
    <mergeCell ref="Z108:Z109"/>
    <mergeCell ref="Z110:AA111"/>
    <mergeCell ref="G110:G111"/>
    <mergeCell ref="AU106:AV107"/>
    <mergeCell ref="AW106:AW107"/>
    <mergeCell ref="AB110:AB111"/>
    <mergeCell ref="AN98:AO99"/>
    <mergeCell ref="N110:N111"/>
    <mergeCell ref="S110:T111"/>
    <mergeCell ref="U110:U111"/>
    <mergeCell ref="AU110:AV111"/>
    <mergeCell ref="AW110:AW111"/>
    <mergeCell ref="AB102:AB103"/>
    <mergeCell ref="AG102:AH103"/>
    <mergeCell ref="AI102:AI103"/>
    <mergeCell ref="AN102:AO103"/>
    <mergeCell ref="AP102:AP103"/>
    <mergeCell ref="E102:F103"/>
    <mergeCell ref="G102:G103"/>
    <mergeCell ref="L102:M103"/>
    <mergeCell ref="N102:N103"/>
    <mergeCell ref="S102:T103"/>
    <mergeCell ref="U102:U103"/>
    <mergeCell ref="E104:E105"/>
    <mergeCell ref="AW102:AW103"/>
    <mergeCell ref="AA108:AB109"/>
    <mergeCell ref="AH108:AI109"/>
    <mergeCell ref="AI106:AI107"/>
    <mergeCell ref="L110:M111"/>
    <mergeCell ref="AG110:AH111"/>
    <mergeCell ref="AI110:AI111"/>
    <mergeCell ref="AN110:AO111"/>
    <mergeCell ref="AP110:AP111"/>
    <mergeCell ref="E110:F111"/>
    <mergeCell ref="E106:F107"/>
    <mergeCell ref="G106:G107"/>
    <mergeCell ref="L106:M107"/>
    <mergeCell ref="N106:N107"/>
    <mergeCell ref="G78:G79"/>
    <mergeCell ref="L78:M79"/>
    <mergeCell ref="N78:N79"/>
    <mergeCell ref="S78:T79"/>
    <mergeCell ref="F100:G101"/>
    <mergeCell ref="M100:N101"/>
    <mergeCell ref="T100:U101"/>
    <mergeCell ref="AA100:AB101"/>
    <mergeCell ref="AH100:AI101"/>
    <mergeCell ref="AO100:AP101"/>
    <mergeCell ref="AG100:AG101"/>
    <mergeCell ref="AN100:AN101"/>
    <mergeCell ref="E100:E101"/>
    <mergeCell ref="L100:L101"/>
    <mergeCell ref="S100:S101"/>
    <mergeCell ref="Z100:Z101"/>
    <mergeCell ref="E98:F99"/>
    <mergeCell ref="G98:G99"/>
    <mergeCell ref="L98:M99"/>
    <mergeCell ref="N98:N99"/>
    <mergeCell ref="AH96:AI97"/>
    <mergeCell ref="AO96:AP97"/>
    <mergeCell ref="AG98:AH99"/>
    <mergeCell ref="AI98:AI99"/>
    <mergeCell ref="F71:G72"/>
    <mergeCell ref="M71:N72"/>
    <mergeCell ref="T71:U72"/>
    <mergeCell ref="S71:S72"/>
    <mergeCell ref="Z71:Z72"/>
    <mergeCell ref="AG69:AH70"/>
    <mergeCell ref="AI69:AI70"/>
    <mergeCell ref="AO71:AP72"/>
    <mergeCell ref="E92:F93"/>
    <mergeCell ref="G92:G93"/>
    <mergeCell ref="L92:M93"/>
    <mergeCell ref="N92:N93"/>
    <mergeCell ref="S92:T93"/>
    <mergeCell ref="U92:U93"/>
    <mergeCell ref="Z92:AA93"/>
    <mergeCell ref="AB92:AB93"/>
    <mergeCell ref="F90:G91"/>
    <mergeCell ref="M90:N91"/>
    <mergeCell ref="T90:U91"/>
    <mergeCell ref="AA90:AB91"/>
    <mergeCell ref="AH90:AI91"/>
    <mergeCell ref="AO90:AP91"/>
    <mergeCell ref="AN88:AO89"/>
    <mergeCell ref="AP88:AP89"/>
    <mergeCell ref="U88:U89"/>
    <mergeCell ref="AG92:AH93"/>
    <mergeCell ref="AI92:AI93"/>
    <mergeCell ref="AN92:AO93"/>
    <mergeCell ref="AP92:AP93"/>
    <mergeCell ref="AG90:AG91"/>
    <mergeCell ref="N88:N89"/>
    <mergeCell ref="S88:T89"/>
    <mergeCell ref="E76:E77"/>
    <mergeCell ref="F76:G77"/>
    <mergeCell ref="Z67:Z68"/>
    <mergeCell ref="AG67:AG68"/>
    <mergeCell ref="AN67:AN68"/>
    <mergeCell ref="AA67:AB68"/>
    <mergeCell ref="S67:S68"/>
    <mergeCell ref="F67:G68"/>
    <mergeCell ref="M67:N68"/>
    <mergeCell ref="AH67:AI68"/>
    <mergeCell ref="Z69:AA70"/>
    <mergeCell ref="AB69:AB70"/>
    <mergeCell ref="AG71:AG72"/>
    <mergeCell ref="U69:U70"/>
    <mergeCell ref="AO67:AP68"/>
    <mergeCell ref="E67:E68"/>
    <mergeCell ref="L67:L68"/>
    <mergeCell ref="Z73:AA74"/>
    <mergeCell ref="AB73:AB74"/>
    <mergeCell ref="AG73:AH74"/>
    <mergeCell ref="AI73:AI74"/>
    <mergeCell ref="AN73:AO74"/>
    <mergeCell ref="AP73:AP74"/>
    <mergeCell ref="E73:F74"/>
    <mergeCell ref="G73:G74"/>
    <mergeCell ref="L73:M74"/>
    <mergeCell ref="N73:N74"/>
    <mergeCell ref="S73:T74"/>
    <mergeCell ref="U73:U74"/>
    <mergeCell ref="N69:N70"/>
    <mergeCell ref="E71:E72"/>
    <mergeCell ref="L71:L72"/>
    <mergeCell ref="AP61:AP62"/>
    <mergeCell ref="Z59:Z60"/>
    <mergeCell ref="AI65:AI66"/>
    <mergeCell ref="AN65:AO66"/>
    <mergeCell ref="AP65:AP66"/>
    <mergeCell ref="AN69:AO70"/>
    <mergeCell ref="AP69:AP70"/>
    <mergeCell ref="AO59:AP60"/>
    <mergeCell ref="E59:E60"/>
    <mergeCell ref="L59:L60"/>
    <mergeCell ref="S59:S60"/>
    <mergeCell ref="F59:G60"/>
    <mergeCell ref="M59:N60"/>
    <mergeCell ref="T59:U60"/>
    <mergeCell ref="S65:T66"/>
    <mergeCell ref="U65:U66"/>
    <mergeCell ref="F63:G64"/>
    <mergeCell ref="M63:N64"/>
    <mergeCell ref="T63:U64"/>
    <mergeCell ref="AA63:AB64"/>
    <mergeCell ref="AH63:AI64"/>
    <mergeCell ref="AO63:AP64"/>
    <mergeCell ref="E61:F62"/>
    <mergeCell ref="G61:G62"/>
    <mergeCell ref="L61:M62"/>
    <mergeCell ref="N61:N62"/>
    <mergeCell ref="S61:T62"/>
    <mergeCell ref="E65:F66"/>
    <mergeCell ref="G65:G66"/>
    <mergeCell ref="L65:M66"/>
    <mergeCell ref="L69:M70"/>
    <mergeCell ref="N65:N66"/>
    <mergeCell ref="AG59:AG60"/>
    <mergeCell ref="AN59:AN60"/>
    <mergeCell ref="AA59:AB60"/>
    <mergeCell ref="AH59:AI60"/>
    <mergeCell ref="AG63:AG64"/>
    <mergeCell ref="AN63:AN64"/>
    <mergeCell ref="E63:E64"/>
    <mergeCell ref="L63:L64"/>
    <mergeCell ref="S63:S64"/>
    <mergeCell ref="Z63:Z64"/>
    <mergeCell ref="Z65:AA66"/>
    <mergeCell ref="AB65:AB66"/>
    <mergeCell ref="AG65:AH66"/>
    <mergeCell ref="AB61:AB62"/>
    <mergeCell ref="Z61:AA62"/>
    <mergeCell ref="S69:T70"/>
    <mergeCell ref="E53:F54"/>
    <mergeCell ref="G53:G54"/>
    <mergeCell ref="L53:M54"/>
    <mergeCell ref="N53:N54"/>
    <mergeCell ref="S53:T54"/>
    <mergeCell ref="U53:U54"/>
    <mergeCell ref="Z53:AA54"/>
    <mergeCell ref="AB53:AB54"/>
    <mergeCell ref="AG53:AH54"/>
    <mergeCell ref="AI53:AI54"/>
    <mergeCell ref="AB57:AB58"/>
    <mergeCell ref="AG57:AH58"/>
    <mergeCell ref="AI57:AI58"/>
    <mergeCell ref="AN57:AO58"/>
    <mergeCell ref="AP57:AP58"/>
    <mergeCell ref="E57:F58"/>
    <mergeCell ref="G57:G58"/>
    <mergeCell ref="L57:M58"/>
    <mergeCell ref="N57:N58"/>
    <mergeCell ref="S57:T58"/>
    <mergeCell ref="U57:U58"/>
    <mergeCell ref="E55:E56"/>
    <mergeCell ref="L55:L56"/>
    <mergeCell ref="F55:G56"/>
    <mergeCell ref="M55:N56"/>
    <mergeCell ref="E49:F50"/>
    <mergeCell ref="G49:G50"/>
    <mergeCell ref="L49:M50"/>
    <mergeCell ref="N49:N50"/>
    <mergeCell ref="S49:T50"/>
    <mergeCell ref="U49:U50"/>
    <mergeCell ref="F43:G44"/>
    <mergeCell ref="M43:N44"/>
    <mergeCell ref="T43:U44"/>
    <mergeCell ref="F39:G40"/>
    <mergeCell ref="M39:N40"/>
    <mergeCell ref="T39:U40"/>
    <mergeCell ref="AA39:AB40"/>
    <mergeCell ref="AH39:AI40"/>
    <mergeCell ref="AO39:AP40"/>
    <mergeCell ref="AU51:AU52"/>
    <mergeCell ref="Z51:Z52"/>
    <mergeCell ref="AG51:AG52"/>
    <mergeCell ref="AN51:AN52"/>
    <mergeCell ref="E51:E52"/>
    <mergeCell ref="L51:L52"/>
    <mergeCell ref="S51:S52"/>
    <mergeCell ref="AU49:AV50"/>
    <mergeCell ref="F51:G52"/>
    <mergeCell ref="M51:N52"/>
    <mergeCell ref="T51:U52"/>
    <mergeCell ref="AA51:AB52"/>
    <mergeCell ref="AH51:AI52"/>
    <mergeCell ref="AO51:AP52"/>
    <mergeCell ref="E41:F42"/>
    <mergeCell ref="G41:G42"/>
    <mergeCell ref="L41:M42"/>
    <mergeCell ref="E47:E48"/>
    <mergeCell ref="L47:L48"/>
    <mergeCell ref="E37:F38"/>
    <mergeCell ref="G37:G38"/>
    <mergeCell ref="L37:M38"/>
    <mergeCell ref="N37:N38"/>
    <mergeCell ref="S37:T38"/>
    <mergeCell ref="U37:U38"/>
    <mergeCell ref="E39:E40"/>
    <mergeCell ref="L39:L40"/>
    <mergeCell ref="S39:S40"/>
    <mergeCell ref="Z39:Z40"/>
    <mergeCell ref="AG39:AG40"/>
    <mergeCell ref="AW41:AW42"/>
    <mergeCell ref="AV39:AW40"/>
    <mergeCell ref="E45:F46"/>
    <mergeCell ref="G45:G46"/>
    <mergeCell ref="L45:M46"/>
    <mergeCell ref="N45:N46"/>
    <mergeCell ref="S45:T46"/>
    <mergeCell ref="U45:U46"/>
    <mergeCell ref="Z45:AA46"/>
    <mergeCell ref="AB45:AB46"/>
    <mergeCell ref="AG45:AH46"/>
    <mergeCell ref="AI45:AI46"/>
    <mergeCell ref="AN45:AO46"/>
    <mergeCell ref="AP45:AP46"/>
    <mergeCell ref="AO43:AP44"/>
    <mergeCell ref="E43:E44"/>
    <mergeCell ref="Z43:Z44"/>
    <mergeCell ref="AG43:AG44"/>
    <mergeCell ref="AN43:AN44"/>
    <mergeCell ref="Z23:AA24"/>
    <mergeCell ref="AU21:AU22"/>
    <mergeCell ref="AG21:AG22"/>
    <mergeCell ref="T25:U26"/>
    <mergeCell ref="E25:E26"/>
    <mergeCell ref="L25:L26"/>
    <mergeCell ref="S25:S26"/>
    <mergeCell ref="AI23:AI24"/>
    <mergeCell ref="L21:L22"/>
    <mergeCell ref="M21:N22"/>
    <mergeCell ref="L23:M24"/>
    <mergeCell ref="F31:G32"/>
    <mergeCell ref="M31:N32"/>
    <mergeCell ref="AA25:AB26"/>
    <mergeCell ref="N27:N28"/>
    <mergeCell ref="S27:T28"/>
    <mergeCell ref="U27:U28"/>
    <mergeCell ref="AN25:AN26"/>
    <mergeCell ref="E27:F28"/>
    <mergeCell ref="G27:G28"/>
    <mergeCell ref="N41:N42"/>
    <mergeCell ref="S41:T42"/>
    <mergeCell ref="U41:U42"/>
    <mergeCell ref="BB57:BC58"/>
    <mergeCell ref="BD57:BD58"/>
    <mergeCell ref="L33:M34"/>
    <mergeCell ref="AH47:AI48"/>
    <mergeCell ref="AU37:AV38"/>
    <mergeCell ref="AU39:AU40"/>
    <mergeCell ref="BB39:BB40"/>
    <mergeCell ref="AN39:AN40"/>
    <mergeCell ref="BB41:BC42"/>
    <mergeCell ref="AU43:AU44"/>
    <mergeCell ref="AV25:AW26"/>
    <mergeCell ref="Z25:Z26"/>
    <mergeCell ref="S31:S32"/>
    <mergeCell ref="Z27:AA28"/>
    <mergeCell ref="AB27:AB28"/>
    <mergeCell ref="AG35:AG36"/>
    <mergeCell ref="BB51:BB52"/>
    <mergeCell ref="AH25:AI26"/>
    <mergeCell ref="U33:U34"/>
    <mergeCell ref="AN33:AO34"/>
    <mergeCell ref="AP33:AP34"/>
    <mergeCell ref="AN31:AN32"/>
    <mergeCell ref="L31:L32"/>
    <mergeCell ref="Z37:AA38"/>
    <mergeCell ref="AB37:AB38"/>
    <mergeCell ref="AG37:AH38"/>
    <mergeCell ref="AI37:AI38"/>
    <mergeCell ref="AN37:AO38"/>
    <mergeCell ref="AP37:AP38"/>
    <mergeCell ref="L43:L44"/>
    <mergeCell ref="S43:S44"/>
    <mergeCell ref="Z57:AA58"/>
    <mergeCell ref="BB61:BC62"/>
    <mergeCell ref="BD61:BD62"/>
    <mergeCell ref="BB69:BC70"/>
    <mergeCell ref="BD69:BD70"/>
    <mergeCell ref="AU67:AU68"/>
    <mergeCell ref="BB45:BC46"/>
    <mergeCell ref="BD45:BD46"/>
    <mergeCell ref="BB43:BB44"/>
    <mergeCell ref="BC31:BD32"/>
    <mergeCell ref="L19:M20"/>
    <mergeCell ref="N19:N20"/>
    <mergeCell ref="T17:U18"/>
    <mergeCell ref="S19:T20"/>
    <mergeCell ref="U19:U20"/>
    <mergeCell ref="BC25:BD26"/>
    <mergeCell ref="BC35:BD36"/>
    <mergeCell ref="BB37:BC38"/>
    <mergeCell ref="AU41:AV42"/>
    <mergeCell ref="Z41:AA42"/>
    <mergeCell ref="AB41:AB42"/>
    <mergeCell ref="AG41:AH42"/>
    <mergeCell ref="M25:N26"/>
    <mergeCell ref="AG25:AG26"/>
    <mergeCell ref="AW27:AW28"/>
    <mergeCell ref="L27:M28"/>
    <mergeCell ref="AG27:AH28"/>
    <mergeCell ref="AI27:AI28"/>
    <mergeCell ref="AN27:AO28"/>
    <mergeCell ref="AU19:AV20"/>
    <mergeCell ref="BD53:BD54"/>
    <mergeCell ref="BC59:BD60"/>
    <mergeCell ref="BC118:BD119"/>
    <mergeCell ref="BB120:BC121"/>
    <mergeCell ref="AW98:AW99"/>
    <mergeCell ref="BD37:BD38"/>
    <mergeCell ref="BC108:BD109"/>
    <mergeCell ref="BC47:BD48"/>
    <mergeCell ref="BB118:BB119"/>
    <mergeCell ref="AU139:AU140"/>
    <mergeCell ref="AV139:AW140"/>
    <mergeCell ref="AU129:AV130"/>
    <mergeCell ref="AW129:AW130"/>
    <mergeCell ref="BD49:BD50"/>
    <mergeCell ref="BD27:BD28"/>
    <mergeCell ref="BC21:BD22"/>
    <mergeCell ref="BB23:BC24"/>
    <mergeCell ref="BD23:BD24"/>
    <mergeCell ref="BB35:BB36"/>
    <mergeCell ref="AU35:AU36"/>
    <mergeCell ref="AV35:AW36"/>
    <mergeCell ref="BB124:BC125"/>
    <mergeCell ref="BD124:BD125"/>
    <mergeCell ref="BD129:BD130"/>
    <mergeCell ref="BB110:BC111"/>
    <mergeCell ref="AW37:AW38"/>
    <mergeCell ref="AU25:AU26"/>
    <mergeCell ref="AU23:AV24"/>
    <mergeCell ref="BC39:BD40"/>
    <mergeCell ref="AV43:AW44"/>
    <mergeCell ref="BC43:BD44"/>
    <mergeCell ref="AV21:AW22"/>
    <mergeCell ref="BC51:BD52"/>
    <mergeCell ref="BD41:BD42"/>
    <mergeCell ref="AV63:AW64"/>
    <mergeCell ref="BC168:BD169"/>
    <mergeCell ref="AU168:AU169"/>
    <mergeCell ref="AU166:AV167"/>
    <mergeCell ref="AW166:AW167"/>
    <mergeCell ref="BB164:BB165"/>
    <mergeCell ref="AU201:AU202"/>
    <mergeCell ref="BB205:BB206"/>
    <mergeCell ref="BB33:BC34"/>
    <mergeCell ref="BD33:BD34"/>
    <mergeCell ref="BD120:BD121"/>
    <mergeCell ref="AU73:AV74"/>
    <mergeCell ref="AU71:AU72"/>
    <mergeCell ref="AV71:AW72"/>
    <mergeCell ref="AU141:AV142"/>
    <mergeCell ref="AW141:AW142"/>
    <mergeCell ref="BB139:BB140"/>
    <mergeCell ref="AW49:AW50"/>
    <mergeCell ref="BB49:BC50"/>
    <mergeCell ref="AU69:AV70"/>
    <mergeCell ref="AW69:AW70"/>
    <mergeCell ref="AV59:AW60"/>
    <mergeCell ref="AU100:AU101"/>
    <mergeCell ref="AV104:AW105"/>
    <mergeCell ref="BC104:BD105"/>
    <mergeCell ref="BB59:BB60"/>
    <mergeCell ref="BB67:BB68"/>
    <mergeCell ref="BB55:BB56"/>
    <mergeCell ref="BC67:BD68"/>
    <mergeCell ref="BD102:BD103"/>
    <mergeCell ref="AU63:AU64"/>
    <mergeCell ref="BD220:BD221"/>
    <mergeCell ref="BC205:BD206"/>
    <mergeCell ref="BB207:BC208"/>
    <mergeCell ref="BD207:BD208"/>
    <mergeCell ref="BC214:BD215"/>
    <mergeCell ref="BB182:BC183"/>
    <mergeCell ref="BC197:BD198"/>
    <mergeCell ref="BB199:BC200"/>
    <mergeCell ref="BD199:BD200"/>
    <mergeCell ref="BC172:BD173"/>
    <mergeCell ref="BB174:BC175"/>
    <mergeCell ref="BD174:BD175"/>
    <mergeCell ref="BC180:BD181"/>
    <mergeCell ref="BB157:BC158"/>
    <mergeCell ref="BC164:BD165"/>
    <mergeCell ref="BB166:BC167"/>
    <mergeCell ref="BD166:BD167"/>
    <mergeCell ref="BB180:BB181"/>
    <mergeCell ref="BB168:BB169"/>
    <mergeCell ref="BB159:BB160"/>
    <mergeCell ref="BD157:BD158"/>
    <mergeCell ref="BC201:BD202"/>
    <mergeCell ref="BD203:BD204"/>
    <mergeCell ref="BB178:BC179"/>
    <mergeCell ref="BD178:BD179"/>
    <mergeCell ref="BB197:BB198"/>
    <mergeCell ref="BD209:BD210"/>
    <mergeCell ref="BD216:BD217"/>
    <mergeCell ref="BB203:BC204"/>
    <mergeCell ref="AW124:AW125"/>
    <mergeCell ref="AW133:AW134"/>
    <mergeCell ref="BD182:BD183"/>
    <mergeCell ref="BB201:BB202"/>
    <mergeCell ref="BB188:BB189"/>
    <mergeCell ref="BB104:BB105"/>
    <mergeCell ref="AU80:AU81"/>
    <mergeCell ref="AV80:AW81"/>
    <mergeCell ref="BB86:BB87"/>
    <mergeCell ref="AU88:AV89"/>
    <mergeCell ref="AW88:AW89"/>
    <mergeCell ref="AU92:AV93"/>
    <mergeCell ref="AW92:AW93"/>
    <mergeCell ref="AU96:AU97"/>
    <mergeCell ref="BB82:BC83"/>
    <mergeCell ref="BD82:BD83"/>
    <mergeCell ref="BB73:BC74"/>
    <mergeCell ref="BC63:BD64"/>
    <mergeCell ref="BB65:BC66"/>
    <mergeCell ref="BD65:BD66"/>
    <mergeCell ref="BC71:BD72"/>
    <mergeCell ref="BB71:BB72"/>
    <mergeCell ref="AV96:AW97"/>
    <mergeCell ref="AU98:AV99"/>
    <mergeCell ref="AV100:AW101"/>
    <mergeCell ref="AU102:AV103"/>
    <mergeCell ref="AU82:AV83"/>
    <mergeCell ref="AW82:AW83"/>
    <mergeCell ref="BD115:BD116"/>
    <mergeCell ref="BD110:BD111"/>
    <mergeCell ref="BC113:BD114"/>
    <mergeCell ref="AV180:AW181"/>
    <mergeCell ref="AW65:AW66"/>
    <mergeCell ref="BB63:BB64"/>
    <mergeCell ref="AU61:AV62"/>
    <mergeCell ref="AW61:AW62"/>
    <mergeCell ref="AW73:AW74"/>
    <mergeCell ref="BB170:BC171"/>
    <mergeCell ref="BD170:BD171"/>
    <mergeCell ref="AW137:AW138"/>
    <mergeCell ref="AU131:AU132"/>
    <mergeCell ref="BB115:BC116"/>
    <mergeCell ref="AU120:AV121"/>
    <mergeCell ref="AW120:AW121"/>
    <mergeCell ref="BB108:BB109"/>
    <mergeCell ref="BB100:BB101"/>
    <mergeCell ref="BB96:BB97"/>
    <mergeCell ref="AU90:AU91"/>
    <mergeCell ref="BB106:BC107"/>
    <mergeCell ref="BD106:BD107"/>
    <mergeCell ref="BC127:BD128"/>
    <mergeCell ref="AV127:AW128"/>
    <mergeCell ref="AW115:AW116"/>
    <mergeCell ref="BD73:BD74"/>
    <mergeCell ref="BC86:BD87"/>
    <mergeCell ref="BB88:BC89"/>
    <mergeCell ref="BD88:BD89"/>
    <mergeCell ref="AV90:AW91"/>
    <mergeCell ref="BC96:BD97"/>
    <mergeCell ref="BB98:BC99"/>
    <mergeCell ref="BD98:BD99"/>
    <mergeCell ref="BD133:BD134"/>
    <mergeCell ref="AV135:AW136"/>
    <mergeCell ref="BC131:BD132"/>
    <mergeCell ref="BC100:BD101"/>
    <mergeCell ref="BB102:BC103"/>
    <mergeCell ref="BB161:BC162"/>
    <mergeCell ref="BB113:BB114"/>
    <mergeCell ref="M135:N136"/>
    <mergeCell ref="T135:U136"/>
    <mergeCell ref="AA135:AB136"/>
    <mergeCell ref="AH135:AI136"/>
    <mergeCell ref="AO135:AP136"/>
    <mergeCell ref="L133:M134"/>
    <mergeCell ref="N133:N134"/>
    <mergeCell ref="S133:T134"/>
    <mergeCell ref="U133:U134"/>
    <mergeCell ref="Z133:AA134"/>
    <mergeCell ref="AB133:AB134"/>
    <mergeCell ref="AG133:AH134"/>
    <mergeCell ref="AN139:AN140"/>
    <mergeCell ref="L122:L123"/>
    <mergeCell ref="S122:S123"/>
    <mergeCell ref="Z122:Z123"/>
    <mergeCell ref="M122:N123"/>
    <mergeCell ref="T122:U123"/>
    <mergeCell ref="BC135:BD136"/>
    <mergeCell ref="BC139:BD140"/>
    <mergeCell ref="BB141:BC142"/>
    <mergeCell ref="BD141:BD142"/>
    <mergeCell ref="BC122:BD123"/>
    <mergeCell ref="L151:L152"/>
    <mergeCell ref="BB133:BC134"/>
    <mergeCell ref="L129:M130"/>
    <mergeCell ref="N129:N130"/>
    <mergeCell ref="S129:T130"/>
    <mergeCell ref="U129:U130"/>
    <mergeCell ref="Z129:AA130"/>
    <mergeCell ref="L137:M138"/>
    <mergeCell ref="N137:N138"/>
    <mergeCell ref="L143:L144"/>
    <mergeCell ref="S143:S144"/>
    <mergeCell ref="Z143:Z144"/>
    <mergeCell ref="AU147:AV148"/>
    <mergeCell ref="BB143:BB144"/>
    <mergeCell ref="Z145:AA146"/>
    <mergeCell ref="AB145:AB146"/>
    <mergeCell ref="AG145:AH146"/>
    <mergeCell ref="AI145:AI146"/>
    <mergeCell ref="BB129:BC130"/>
    <mergeCell ref="AU137:AV138"/>
    <mergeCell ref="BB137:BC138"/>
    <mergeCell ref="L131:L132"/>
    <mergeCell ref="S131:S132"/>
    <mergeCell ref="BB135:BB136"/>
    <mergeCell ref="BC143:BD144"/>
    <mergeCell ref="BB145:BC146"/>
    <mergeCell ref="BD145:BD146"/>
    <mergeCell ref="AV143:AW144"/>
    <mergeCell ref="AI141:AI142"/>
    <mergeCell ref="AN141:AO142"/>
    <mergeCell ref="AP141:AP142"/>
    <mergeCell ref="AU135:AU136"/>
    <mergeCell ref="AN131:AN132"/>
    <mergeCell ref="AV131:AW132"/>
    <mergeCell ref="AN147:AO148"/>
    <mergeCell ref="AP147:AP148"/>
    <mergeCell ref="BD137:BD138"/>
    <mergeCell ref="AB129:AB130"/>
    <mergeCell ref="AH143:AI144"/>
    <mergeCell ref="AB216:AB217"/>
    <mergeCell ref="AG216:AH217"/>
    <mergeCell ref="AI216:AI217"/>
    <mergeCell ref="BB211:BB212"/>
    <mergeCell ref="Z211:Z212"/>
    <mergeCell ref="E211:E212"/>
    <mergeCell ref="L211:L212"/>
    <mergeCell ref="S211:S212"/>
    <mergeCell ref="AN216:AO217"/>
    <mergeCell ref="AP216:AP217"/>
    <mergeCell ref="AU216:AV217"/>
    <mergeCell ref="AW216:AW217"/>
    <mergeCell ref="E216:F217"/>
    <mergeCell ref="G216:G217"/>
    <mergeCell ref="L216:M217"/>
    <mergeCell ref="N216:N217"/>
    <mergeCell ref="S216:T217"/>
    <mergeCell ref="BB216:BC217"/>
    <mergeCell ref="Z216:AA217"/>
    <mergeCell ref="U216:U217"/>
    <mergeCell ref="AW211:AW212"/>
    <mergeCell ref="F214:G215"/>
    <mergeCell ref="M214:N215"/>
    <mergeCell ref="T214:U215"/>
    <mergeCell ref="AA214:AB215"/>
    <mergeCell ref="AH214:AI215"/>
    <mergeCell ref="AO214:AP215"/>
    <mergeCell ref="E214:E215"/>
    <mergeCell ref="L214:L215"/>
    <mergeCell ref="S214:S215"/>
    <mergeCell ref="Z214:Z215"/>
    <mergeCell ref="BB214:BB215"/>
    <mergeCell ref="AG214:AG215"/>
    <mergeCell ref="AN214:AN215"/>
    <mergeCell ref="AU214:AU215"/>
    <mergeCell ref="AV214:AW215"/>
    <mergeCell ref="AG197:AG198"/>
    <mergeCell ref="F205:G206"/>
    <mergeCell ref="E203:F204"/>
    <mergeCell ref="G203:G204"/>
    <mergeCell ref="L203:M204"/>
    <mergeCell ref="N203:N204"/>
    <mergeCell ref="S203:T204"/>
    <mergeCell ref="U203:U204"/>
    <mergeCell ref="AG203:AH204"/>
    <mergeCell ref="AI203:AI204"/>
    <mergeCell ref="AN203:AO204"/>
    <mergeCell ref="AP203:AP204"/>
    <mergeCell ref="E205:E206"/>
    <mergeCell ref="L205:L206"/>
    <mergeCell ref="S205:S206"/>
    <mergeCell ref="AB199:AB200"/>
    <mergeCell ref="U199:U200"/>
    <mergeCell ref="E199:F200"/>
    <mergeCell ref="Z201:Z202"/>
    <mergeCell ref="AG201:AG202"/>
    <mergeCell ref="AN201:AN202"/>
    <mergeCell ref="AO201:AP202"/>
    <mergeCell ref="T205:U206"/>
    <mergeCell ref="AA201:AB202"/>
    <mergeCell ref="AH205:AI206"/>
    <mergeCell ref="AO205:AP206"/>
    <mergeCell ref="AU197:AU198"/>
    <mergeCell ref="AN197:AN198"/>
    <mergeCell ref="N182:N183"/>
    <mergeCell ref="S182:T183"/>
    <mergeCell ref="U182:U183"/>
    <mergeCell ref="L207:M208"/>
    <mergeCell ref="N207:N208"/>
    <mergeCell ref="E201:E202"/>
    <mergeCell ref="L201:L202"/>
    <mergeCell ref="S201:S202"/>
    <mergeCell ref="F201:G202"/>
    <mergeCell ref="M201:N202"/>
    <mergeCell ref="T201:U202"/>
    <mergeCell ref="L197:L198"/>
    <mergeCell ref="S197:S198"/>
    <mergeCell ref="F197:G198"/>
    <mergeCell ref="M197:N198"/>
    <mergeCell ref="T197:U198"/>
    <mergeCell ref="E207:F208"/>
    <mergeCell ref="G207:G208"/>
    <mergeCell ref="M184:N185"/>
    <mergeCell ref="S184:S185"/>
    <mergeCell ref="G199:G200"/>
    <mergeCell ref="S207:T208"/>
    <mergeCell ref="U207:U208"/>
    <mergeCell ref="M205:N206"/>
    <mergeCell ref="L199:M200"/>
    <mergeCell ref="E194:F195"/>
    <mergeCell ref="G194:G195"/>
    <mergeCell ref="L194:M195"/>
    <mergeCell ref="N194:N195"/>
    <mergeCell ref="S194:T195"/>
    <mergeCell ref="U194:U195"/>
    <mergeCell ref="Z184:Z185"/>
    <mergeCell ref="AA184:AB185"/>
    <mergeCell ref="Z186:AA187"/>
    <mergeCell ref="Z178:AA179"/>
    <mergeCell ref="AB178:AB179"/>
    <mergeCell ref="AG180:AG181"/>
    <mergeCell ref="AN180:AN181"/>
    <mergeCell ref="AG170:AH171"/>
    <mergeCell ref="AI170:AI171"/>
    <mergeCell ref="AN170:AO171"/>
    <mergeCell ref="AP170:AP171"/>
    <mergeCell ref="G178:G179"/>
    <mergeCell ref="L178:M179"/>
    <mergeCell ref="AP178:AP179"/>
    <mergeCell ref="S178:T179"/>
    <mergeCell ref="G170:G171"/>
    <mergeCell ref="L170:M171"/>
    <mergeCell ref="N170:N171"/>
    <mergeCell ref="S170:T171"/>
    <mergeCell ref="U170:U171"/>
    <mergeCell ref="Z170:AA171"/>
    <mergeCell ref="AB170:AB171"/>
    <mergeCell ref="AG172:AG173"/>
    <mergeCell ref="AN172:AN173"/>
    <mergeCell ref="N178:N179"/>
    <mergeCell ref="L176:L177"/>
    <mergeCell ref="S176:S177"/>
    <mergeCell ref="F176:G177"/>
    <mergeCell ref="AB186:AB187"/>
    <mergeCell ref="E182:F183"/>
    <mergeCell ref="G182:G183"/>
    <mergeCell ref="L182:M183"/>
    <mergeCell ref="E180:E181"/>
    <mergeCell ref="L180:L181"/>
    <mergeCell ref="AU178:AV179"/>
    <mergeCell ref="AW178:AW179"/>
    <mergeCell ref="AG174:AH175"/>
    <mergeCell ref="AI174:AI175"/>
    <mergeCell ref="AN174:AO175"/>
    <mergeCell ref="AP174:AP175"/>
    <mergeCell ref="E174:F175"/>
    <mergeCell ref="G174:G175"/>
    <mergeCell ref="L174:M175"/>
    <mergeCell ref="N174:N175"/>
    <mergeCell ref="S174:T175"/>
    <mergeCell ref="U174:U175"/>
    <mergeCell ref="S180:S181"/>
    <mergeCell ref="Z180:Z181"/>
    <mergeCell ref="AG178:AH179"/>
    <mergeCell ref="AI178:AI179"/>
    <mergeCell ref="AN178:AO179"/>
    <mergeCell ref="AU180:AU181"/>
    <mergeCell ref="E178:F179"/>
    <mergeCell ref="F180:G181"/>
    <mergeCell ref="M180:N181"/>
    <mergeCell ref="T180:U181"/>
    <mergeCell ref="AA180:AB181"/>
    <mergeCell ref="AH180:AI181"/>
    <mergeCell ref="AO180:AP181"/>
    <mergeCell ref="U178:U179"/>
    <mergeCell ref="E176:E177"/>
    <mergeCell ref="E149:E150"/>
    <mergeCell ref="BB151:BB152"/>
    <mergeCell ref="E157:F158"/>
    <mergeCell ref="G157:G158"/>
    <mergeCell ref="L157:M158"/>
    <mergeCell ref="N157:N158"/>
    <mergeCell ref="AP153:AP154"/>
    <mergeCell ref="AU151:AU152"/>
    <mergeCell ref="S157:T158"/>
    <mergeCell ref="AN153:AO154"/>
    <mergeCell ref="AO159:AP160"/>
    <mergeCell ref="AP161:AP162"/>
    <mergeCell ref="AU153:AV154"/>
    <mergeCell ref="BD153:BD154"/>
    <mergeCell ref="AW153:AW154"/>
    <mergeCell ref="T155:U156"/>
    <mergeCell ref="AA155:AB156"/>
    <mergeCell ref="AH155:AI156"/>
    <mergeCell ref="AO155:AP156"/>
    <mergeCell ref="BC151:BD152"/>
    <mergeCell ref="E153:F154"/>
    <mergeCell ref="G153:G154"/>
    <mergeCell ref="L153:M154"/>
    <mergeCell ref="N153:N154"/>
    <mergeCell ref="S153:T154"/>
    <mergeCell ref="U153:U154"/>
    <mergeCell ref="Z153:AA154"/>
    <mergeCell ref="AU157:AV158"/>
    <mergeCell ref="AW157:AW158"/>
    <mergeCell ref="AA159:AB160"/>
    <mergeCell ref="AH159:AI160"/>
    <mergeCell ref="S149:S150"/>
    <mergeCell ref="F168:G169"/>
    <mergeCell ref="M168:N169"/>
    <mergeCell ref="T168:U169"/>
    <mergeCell ref="E170:F171"/>
    <mergeCell ref="AV159:AW160"/>
    <mergeCell ref="AN161:AO162"/>
    <mergeCell ref="F159:G160"/>
    <mergeCell ref="M159:N160"/>
    <mergeCell ref="T159:U160"/>
    <mergeCell ref="Z151:Z152"/>
    <mergeCell ref="AG151:AG152"/>
    <mergeCell ref="AN151:AN152"/>
    <mergeCell ref="AA151:AB152"/>
    <mergeCell ref="AH151:AI152"/>
    <mergeCell ref="AO151:AP152"/>
    <mergeCell ref="Z168:Z169"/>
    <mergeCell ref="AG168:AG169"/>
    <mergeCell ref="AN168:AN169"/>
    <mergeCell ref="AA168:AB169"/>
    <mergeCell ref="AH168:AI169"/>
    <mergeCell ref="AO168:AP169"/>
    <mergeCell ref="E168:E169"/>
    <mergeCell ref="AW170:AW171"/>
    <mergeCell ref="E151:E152"/>
    <mergeCell ref="AN159:AN160"/>
    <mergeCell ref="E159:E160"/>
    <mergeCell ref="L159:L160"/>
    <mergeCell ref="S159:S160"/>
    <mergeCell ref="AU155:AU156"/>
    <mergeCell ref="AU161:AV162"/>
    <mergeCell ref="AW161:AW162"/>
    <mergeCell ref="G166:G167"/>
    <mergeCell ref="E141:F142"/>
    <mergeCell ref="G141:G142"/>
    <mergeCell ref="L141:M142"/>
    <mergeCell ref="E139:E140"/>
    <mergeCell ref="Z139:Z140"/>
    <mergeCell ref="F139:G140"/>
    <mergeCell ref="M139:N140"/>
    <mergeCell ref="T139:U140"/>
    <mergeCell ref="AA139:AB140"/>
    <mergeCell ref="AH139:AI140"/>
    <mergeCell ref="AO139:AP140"/>
    <mergeCell ref="S127:S128"/>
    <mergeCell ref="F127:G128"/>
    <mergeCell ref="M127:N128"/>
    <mergeCell ref="T127:U128"/>
    <mergeCell ref="AI129:AI130"/>
    <mergeCell ref="AN129:AO130"/>
    <mergeCell ref="E129:F130"/>
    <mergeCell ref="G129:G130"/>
    <mergeCell ref="L135:L136"/>
    <mergeCell ref="S135:S136"/>
    <mergeCell ref="AI133:AI134"/>
    <mergeCell ref="AN133:AO134"/>
    <mergeCell ref="AP133:AP134"/>
    <mergeCell ref="Z135:Z136"/>
    <mergeCell ref="AG135:AG136"/>
    <mergeCell ref="AN135:AN136"/>
    <mergeCell ref="E135:E136"/>
    <mergeCell ref="T131:U132"/>
    <mergeCell ref="F131:G132"/>
    <mergeCell ref="M131:N132"/>
    <mergeCell ref="AG131:AG132"/>
    <mergeCell ref="S118:S119"/>
    <mergeCell ref="Z118:Z119"/>
    <mergeCell ref="Z115:AA116"/>
    <mergeCell ref="AB115:AB116"/>
    <mergeCell ref="AG115:AH116"/>
    <mergeCell ref="AI115:AI116"/>
    <mergeCell ref="AU113:AU114"/>
    <mergeCell ref="Z113:Z114"/>
    <mergeCell ref="AG113:AG114"/>
    <mergeCell ref="AN113:AN114"/>
    <mergeCell ref="E113:E114"/>
    <mergeCell ref="L113:L114"/>
    <mergeCell ref="AV113:AW114"/>
    <mergeCell ref="AA127:AB128"/>
    <mergeCell ref="AH127:AI128"/>
    <mergeCell ref="AO127:AP128"/>
    <mergeCell ref="AG129:AH130"/>
    <mergeCell ref="AU127:AU128"/>
    <mergeCell ref="F122:G123"/>
    <mergeCell ref="AA122:AB123"/>
    <mergeCell ref="AH122:AI123"/>
    <mergeCell ref="AO122:AP123"/>
    <mergeCell ref="AH118:AI119"/>
    <mergeCell ref="AO118:AP119"/>
    <mergeCell ref="AG118:AG119"/>
    <mergeCell ref="T113:U114"/>
    <mergeCell ref="AH113:AI114"/>
    <mergeCell ref="AU115:AV116"/>
    <mergeCell ref="AO113:AP114"/>
    <mergeCell ref="Z124:AA125"/>
    <mergeCell ref="AB124:AB125"/>
    <mergeCell ref="AG124:AH125"/>
    <mergeCell ref="S96:S97"/>
    <mergeCell ref="L104:L105"/>
    <mergeCell ref="S104:S105"/>
    <mergeCell ref="F104:G105"/>
    <mergeCell ref="M104:N105"/>
    <mergeCell ref="T104:U105"/>
    <mergeCell ref="AG106:AH107"/>
    <mergeCell ref="E115:F116"/>
    <mergeCell ref="G115:G116"/>
    <mergeCell ref="L115:M116"/>
    <mergeCell ref="N115:N116"/>
    <mergeCell ref="S115:T116"/>
    <mergeCell ref="U115:U116"/>
    <mergeCell ref="F113:G114"/>
    <mergeCell ref="M113:N114"/>
    <mergeCell ref="BB122:BB123"/>
    <mergeCell ref="AG122:AG123"/>
    <mergeCell ref="AN122:AN123"/>
    <mergeCell ref="AU122:AU123"/>
    <mergeCell ref="AV122:AW123"/>
    <mergeCell ref="E122:E123"/>
    <mergeCell ref="E120:F121"/>
    <mergeCell ref="G120:G121"/>
    <mergeCell ref="L120:M121"/>
    <mergeCell ref="N120:N121"/>
    <mergeCell ref="S120:T121"/>
    <mergeCell ref="U120:U121"/>
    <mergeCell ref="AO108:AP109"/>
    <mergeCell ref="AU118:AU119"/>
    <mergeCell ref="AV118:AW119"/>
    <mergeCell ref="E118:E119"/>
    <mergeCell ref="L118:L119"/>
    <mergeCell ref="S47:S48"/>
    <mergeCell ref="E96:E97"/>
    <mergeCell ref="L96:L97"/>
    <mergeCell ref="E78:F79"/>
    <mergeCell ref="AU86:AU87"/>
    <mergeCell ref="AV51:AW52"/>
    <mergeCell ref="AN53:AO54"/>
    <mergeCell ref="AP53:AP54"/>
    <mergeCell ref="AU53:AV54"/>
    <mergeCell ref="AW53:AW54"/>
    <mergeCell ref="T67:U68"/>
    <mergeCell ref="AU65:AV66"/>
    <mergeCell ref="AG61:AH62"/>
    <mergeCell ref="AI61:AI62"/>
    <mergeCell ref="AN61:AO62"/>
    <mergeCell ref="S55:S56"/>
    <mergeCell ref="Z55:Z56"/>
    <mergeCell ref="T55:U56"/>
    <mergeCell ref="AA55:AB56"/>
    <mergeCell ref="AH55:AI56"/>
    <mergeCell ref="AO55:AP56"/>
    <mergeCell ref="AU59:AU60"/>
    <mergeCell ref="U61:U62"/>
    <mergeCell ref="AN71:AN72"/>
    <mergeCell ref="AO80:AP81"/>
    <mergeCell ref="U82:U83"/>
    <mergeCell ref="Z82:AA83"/>
    <mergeCell ref="AB82:AB83"/>
    <mergeCell ref="AG82:AH83"/>
    <mergeCell ref="AI82:AI83"/>
    <mergeCell ref="AU57:AV58"/>
    <mergeCell ref="AW57:AW58"/>
    <mergeCell ref="AW45:AW46"/>
    <mergeCell ref="AA71:AB72"/>
    <mergeCell ref="AH71:AI72"/>
    <mergeCell ref="AV67:AW68"/>
    <mergeCell ref="E69:F70"/>
    <mergeCell ref="G69:G70"/>
    <mergeCell ref="Z86:Z87"/>
    <mergeCell ref="AG86:AG87"/>
    <mergeCell ref="AN86:AN87"/>
    <mergeCell ref="E86:E87"/>
    <mergeCell ref="AN35:AN36"/>
    <mergeCell ref="AO25:AP26"/>
    <mergeCell ref="F25:G26"/>
    <mergeCell ref="E35:E36"/>
    <mergeCell ref="L35:L36"/>
    <mergeCell ref="S35:S36"/>
    <mergeCell ref="Z35:Z36"/>
    <mergeCell ref="Z33:AA34"/>
    <mergeCell ref="AB33:AB34"/>
    <mergeCell ref="AG33:AH34"/>
    <mergeCell ref="F47:G48"/>
    <mergeCell ref="M47:N48"/>
    <mergeCell ref="AG47:AG48"/>
    <mergeCell ref="AN47:AN48"/>
    <mergeCell ref="AI33:AI34"/>
    <mergeCell ref="F35:G36"/>
    <mergeCell ref="M35:N36"/>
    <mergeCell ref="T35:U36"/>
    <mergeCell ref="AA35:AB36"/>
    <mergeCell ref="AN41:AO42"/>
    <mergeCell ref="AU55:AU56"/>
    <mergeCell ref="AV55:AW56"/>
    <mergeCell ref="BD19:BD20"/>
    <mergeCell ref="Z47:Z48"/>
    <mergeCell ref="T47:U48"/>
    <mergeCell ref="AA47:AB48"/>
    <mergeCell ref="AO47:AP48"/>
    <mergeCell ref="AH35:AI36"/>
    <mergeCell ref="AO35:AP36"/>
    <mergeCell ref="AI41:AI42"/>
    <mergeCell ref="AP41:AP42"/>
    <mergeCell ref="AU47:AU48"/>
    <mergeCell ref="AV47:AW48"/>
    <mergeCell ref="BB47:BB48"/>
    <mergeCell ref="AG55:AG56"/>
    <mergeCell ref="AN55:AN56"/>
    <mergeCell ref="BB53:BC54"/>
    <mergeCell ref="BC55:BD56"/>
    <mergeCell ref="T31:U32"/>
    <mergeCell ref="AA31:AB32"/>
    <mergeCell ref="AH31:AI32"/>
    <mergeCell ref="AO31:AP32"/>
    <mergeCell ref="AA43:AB44"/>
    <mergeCell ref="Z49:AA50"/>
    <mergeCell ref="AB49:AB50"/>
    <mergeCell ref="AG49:AH50"/>
    <mergeCell ref="AI49:AI50"/>
    <mergeCell ref="AN49:AO50"/>
    <mergeCell ref="AP49:AP50"/>
    <mergeCell ref="AH43:AI44"/>
    <mergeCell ref="S33:T34"/>
    <mergeCell ref="Z31:Z32"/>
    <mergeCell ref="AG31:AG32"/>
    <mergeCell ref="AU45:AV46"/>
    <mergeCell ref="F17:G18"/>
    <mergeCell ref="E19:F20"/>
    <mergeCell ref="M17:N18"/>
    <mergeCell ref="BB21:BB22"/>
    <mergeCell ref="BB27:BC28"/>
    <mergeCell ref="BB25:BB26"/>
    <mergeCell ref="AU33:AV34"/>
    <mergeCell ref="AW33:AW34"/>
    <mergeCell ref="AU31:AU32"/>
    <mergeCell ref="AV31:AW32"/>
    <mergeCell ref="AN21:AN22"/>
    <mergeCell ref="AH21:AI22"/>
    <mergeCell ref="AP27:AP28"/>
    <mergeCell ref="AU27:AV28"/>
    <mergeCell ref="AB23:AB24"/>
    <mergeCell ref="F21:G22"/>
    <mergeCell ref="E23:F24"/>
    <mergeCell ref="G23:G24"/>
    <mergeCell ref="T21:U22"/>
    <mergeCell ref="S23:T24"/>
    <mergeCell ref="AG23:AH24"/>
    <mergeCell ref="E33:F34"/>
    <mergeCell ref="G33:G34"/>
    <mergeCell ref="AN23:AO24"/>
    <mergeCell ref="N33:N34"/>
    <mergeCell ref="G19:G20"/>
    <mergeCell ref="E31:E32"/>
    <mergeCell ref="BB19:BC20"/>
    <mergeCell ref="AW19:AW20"/>
    <mergeCell ref="AP23:AP24"/>
    <mergeCell ref="AW23:AW24"/>
    <mergeCell ref="AA21:AB22"/>
    <mergeCell ref="BG97:BG98"/>
    <mergeCell ref="BG166:BG167"/>
    <mergeCell ref="AI137:AI138"/>
    <mergeCell ref="A6:B9"/>
    <mergeCell ref="Z10:AB10"/>
    <mergeCell ref="AU10:AW10"/>
    <mergeCell ref="AG10:AI10"/>
    <mergeCell ref="AN10:AP10"/>
    <mergeCell ref="BB31:BB32"/>
    <mergeCell ref="E21:E22"/>
    <mergeCell ref="S21:S22"/>
    <mergeCell ref="Z21:Z22"/>
    <mergeCell ref="AG17:AG18"/>
    <mergeCell ref="AN17:AN18"/>
    <mergeCell ref="Z17:Z18"/>
    <mergeCell ref="E17:E18"/>
    <mergeCell ref="L17:L18"/>
    <mergeCell ref="S17:S18"/>
    <mergeCell ref="AO21:AP22"/>
    <mergeCell ref="AH17:AI18"/>
    <mergeCell ref="AO17:AP18"/>
    <mergeCell ref="E6:E7"/>
    <mergeCell ref="F6:G7"/>
    <mergeCell ref="E8:F8"/>
    <mergeCell ref="L8:M8"/>
    <mergeCell ref="E10:G10"/>
    <mergeCell ref="L10:N10"/>
    <mergeCell ref="S10:U10"/>
    <mergeCell ref="AA17:AB18"/>
    <mergeCell ref="AN4:BG8"/>
    <mergeCell ref="BG19:BG20"/>
    <mergeCell ref="AN19:AO20"/>
    <mergeCell ref="AA104:AB105"/>
    <mergeCell ref="AH104:AI105"/>
    <mergeCell ref="AO104:AP105"/>
    <mergeCell ref="BG199:BG200"/>
    <mergeCell ref="BG14:BG16"/>
    <mergeCell ref="A19:B20"/>
    <mergeCell ref="A98:B99"/>
    <mergeCell ref="A100:B102"/>
    <mergeCell ref="A21:B23"/>
    <mergeCell ref="A165:B167"/>
    <mergeCell ref="A199:B200"/>
    <mergeCell ref="A201:B203"/>
    <mergeCell ref="A168:B171"/>
    <mergeCell ref="AE16:AK16"/>
    <mergeCell ref="AL16:AR16"/>
    <mergeCell ref="AS16:AY16"/>
    <mergeCell ref="AZ16:BF16"/>
    <mergeCell ref="A14:B16"/>
    <mergeCell ref="C14:BF14"/>
    <mergeCell ref="C15:P15"/>
    <mergeCell ref="Q15:AD15"/>
    <mergeCell ref="AE15:AR15"/>
    <mergeCell ref="AS15:BF15"/>
    <mergeCell ref="C16:I16"/>
    <mergeCell ref="J16:P16"/>
    <mergeCell ref="Q16:W16"/>
    <mergeCell ref="X16:AD16"/>
    <mergeCell ref="AG19:AH20"/>
    <mergeCell ref="AI19:AI20"/>
    <mergeCell ref="AP19:AP20"/>
    <mergeCell ref="Z19:AA20"/>
    <mergeCell ref="AB19:AB20"/>
    <mergeCell ref="BG78:BG79"/>
    <mergeCell ref="L76:L77"/>
    <mergeCell ref="M76:N77"/>
    <mergeCell ref="S76:S77"/>
    <mergeCell ref="T76:U77"/>
    <mergeCell ref="Z76:Z77"/>
    <mergeCell ref="AA76:AB77"/>
    <mergeCell ref="AG76:AG77"/>
    <mergeCell ref="AH76:AI77"/>
    <mergeCell ref="AN76:AN77"/>
    <mergeCell ref="AO76:AP77"/>
    <mergeCell ref="AU76:AU77"/>
    <mergeCell ref="AV76:AW77"/>
    <mergeCell ref="BB76:BB77"/>
    <mergeCell ref="BC76:BD77"/>
    <mergeCell ref="S86:S87"/>
    <mergeCell ref="M86:N87"/>
    <mergeCell ref="T86:U87"/>
    <mergeCell ref="AA86:AB87"/>
    <mergeCell ref="AH86:AI87"/>
    <mergeCell ref="AO86:AP87"/>
    <mergeCell ref="AV86:AW87"/>
    <mergeCell ref="AN82:AO83"/>
    <mergeCell ref="AP82:AP83"/>
    <mergeCell ref="AU149:AU150"/>
    <mergeCell ref="AV149:AW150"/>
    <mergeCell ref="BB149:BB150"/>
    <mergeCell ref="BC149:BD150"/>
    <mergeCell ref="E147:F148"/>
    <mergeCell ref="N147:N148"/>
    <mergeCell ref="L88:M89"/>
    <mergeCell ref="AP98:AP99"/>
    <mergeCell ref="AA113:AB114"/>
    <mergeCell ref="Z131:Z132"/>
    <mergeCell ref="E88:F89"/>
    <mergeCell ref="G88:G89"/>
    <mergeCell ref="AN106:AO107"/>
    <mergeCell ref="AP106:AP107"/>
    <mergeCell ref="AU104:AU105"/>
    <mergeCell ref="AN90:AN91"/>
    <mergeCell ref="E90:E91"/>
    <mergeCell ref="L90:L91"/>
    <mergeCell ref="S90:S91"/>
    <mergeCell ref="Z90:Z91"/>
    <mergeCell ref="Z88:AA89"/>
    <mergeCell ref="AB88:AB89"/>
    <mergeCell ref="AN118:AN119"/>
    <mergeCell ref="S113:S114"/>
    <mergeCell ref="M118:N119"/>
    <mergeCell ref="T118:U119"/>
    <mergeCell ref="AA118:AB119"/>
    <mergeCell ref="AN96:AN97"/>
    <mergeCell ref="Z102:AA103"/>
    <mergeCell ref="Z104:Z105"/>
    <mergeCell ref="AG104:AG105"/>
    <mergeCell ref="AN104:AN105"/>
    <mergeCell ref="F108:G109"/>
    <mergeCell ref="M108:N109"/>
    <mergeCell ref="T108:U109"/>
    <mergeCell ref="AG149:AH150"/>
    <mergeCell ref="AI149:AI150"/>
    <mergeCell ref="N23:N24"/>
    <mergeCell ref="U23:U24"/>
    <mergeCell ref="AW147:AW148"/>
    <mergeCell ref="BB147:BC148"/>
    <mergeCell ref="BD147:BD148"/>
    <mergeCell ref="L86:L87"/>
    <mergeCell ref="F86:G87"/>
    <mergeCell ref="AG88:AH89"/>
    <mergeCell ref="AI88:AI89"/>
    <mergeCell ref="Z120:AA121"/>
    <mergeCell ref="AB120:AB121"/>
    <mergeCell ref="AG120:AH121"/>
    <mergeCell ref="AI120:AI121"/>
    <mergeCell ref="AN120:AO121"/>
    <mergeCell ref="AP120:AP121"/>
    <mergeCell ref="AN115:AO116"/>
    <mergeCell ref="AP115:AP116"/>
    <mergeCell ref="Z96:Z97"/>
    <mergeCell ref="AG96:AG97"/>
    <mergeCell ref="F118:G119"/>
    <mergeCell ref="L149:L150"/>
    <mergeCell ref="M149:N150"/>
    <mergeCell ref="T149:U150"/>
    <mergeCell ref="Z149:Z150"/>
    <mergeCell ref="AA149:AB150"/>
    <mergeCell ref="AN149:AN150"/>
    <mergeCell ref="AO149:AP150"/>
  </mergeCells>
  <phoneticPr fontId="1"/>
  <conditionalFormatting sqref="E19:G228">
    <cfRule type="expression" dxfId="61" priority="187">
      <formula>$G19="A"</formula>
    </cfRule>
    <cfRule type="expression" dxfId="60" priority="188">
      <formula>$G19="B"</formula>
    </cfRule>
    <cfRule type="expression" dxfId="59" priority="189">
      <formula>$G19="C"</formula>
    </cfRule>
    <cfRule type="expression" dxfId="58" priority="190">
      <formula>$G19="D"</formula>
    </cfRule>
    <cfRule type="expression" dxfId="57" priority="191">
      <formula>$G19="P"</formula>
    </cfRule>
    <cfRule type="expression" dxfId="56" priority="192">
      <formula>$G19="R"</formula>
    </cfRule>
  </conditionalFormatting>
  <conditionalFormatting sqref="L19:N228">
    <cfRule type="expression" dxfId="55" priority="181">
      <formula>$N19="A"</formula>
    </cfRule>
    <cfRule type="expression" dxfId="54" priority="182">
      <formula>$N19="B"</formula>
    </cfRule>
    <cfRule type="expression" dxfId="53" priority="183">
      <formula>$N19="C"</formula>
    </cfRule>
    <cfRule type="expression" dxfId="52" priority="184">
      <formula>$N19="D"</formula>
    </cfRule>
    <cfRule type="expression" dxfId="51" priority="185">
      <formula>$N19="P"</formula>
    </cfRule>
    <cfRule type="expression" dxfId="50" priority="186">
      <formula>$N19="R"</formula>
    </cfRule>
  </conditionalFormatting>
  <conditionalFormatting sqref="S19:U228">
    <cfRule type="expression" dxfId="49" priority="175">
      <formula>$U19="A"</formula>
    </cfRule>
    <cfRule type="expression" dxfId="48" priority="176">
      <formula>$U19="B"</formula>
    </cfRule>
    <cfRule type="expression" dxfId="47" priority="177">
      <formula>$U19="C"</formula>
    </cfRule>
    <cfRule type="expression" dxfId="46" priority="178">
      <formula>$U19="D"</formula>
    </cfRule>
    <cfRule type="expression" dxfId="45" priority="179">
      <formula>$U19="P"</formula>
    </cfRule>
    <cfRule type="expression" dxfId="44" priority="180">
      <formula>$U19="R"</formula>
    </cfRule>
  </conditionalFormatting>
  <conditionalFormatting sqref="Z19:AB228">
    <cfRule type="expression" dxfId="43" priority="169">
      <formula>$AB19="A"</formula>
    </cfRule>
    <cfRule type="expression" dxfId="42" priority="170">
      <formula>$AB19="B"</formula>
    </cfRule>
    <cfRule type="expression" dxfId="41" priority="171">
      <formula>$AB19="C"</formula>
    </cfRule>
    <cfRule type="expression" dxfId="40" priority="172">
      <formula>$AB19="D"</formula>
    </cfRule>
    <cfRule type="expression" dxfId="39" priority="173">
      <formula>$AB19="P"</formula>
    </cfRule>
    <cfRule type="expression" dxfId="38" priority="174">
      <formula>AB19="R"</formula>
    </cfRule>
  </conditionalFormatting>
  <conditionalFormatting sqref="BB19:BD228">
    <cfRule type="expression" dxfId="37" priority="61">
      <formula>$BD19="A"</formula>
    </cfRule>
    <cfRule type="expression" dxfId="36" priority="62">
      <formula>$BD19="B"</formula>
    </cfRule>
    <cfRule type="expression" dxfId="35" priority="63">
      <formula>$BD19="C"</formula>
    </cfRule>
    <cfRule type="expression" dxfId="34" priority="64">
      <formula>$BD19="D"</formula>
    </cfRule>
    <cfRule type="expression" dxfId="33" priority="65">
      <formula>$BD19="P"</formula>
    </cfRule>
    <cfRule type="expression" dxfId="32" priority="66">
      <formula>$BD19="R"</formula>
    </cfRule>
  </conditionalFormatting>
  <conditionalFormatting sqref="AN19:AP228">
    <cfRule type="expression" dxfId="31" priority="73">
      <formula>$AP19="A"</formula>
    </cfRule>
    <cfRule type="expression" dxfId="30" priority="74">
      <formula>$AP19="B"</formula>
    </cfRule>
    <cfRule type="expression" dxfId="29" priority="75">
      <formula>$AP19="C"</formula>
    </cfRule>
    <cfRule type="expression" dxfId="28" priority="76">
      <formula>$AP19="D"</formula>
    </cfRule>
    <cfRule type="expression" dxfId="27" priority="77">
      <formula>$AP19="P"</formula>
    </cfRule>
    <cfRule type="expression" dxfId="26" priority="78">
      <formula>$AP19="R"</formula>
    </cfRule>
  </conditionalFormatting>
  <conditionalFormatting sqref="BM19:BO228">
    <cfRule type="expression" dxfId="25" priority="55">
      <formula>BO19="A"</formula>
    </cfRule>
    <cfRule type="expression" dxfId="24" priority="56">
      <formula>BO19="B"</formula>
    </cfRule>
    <cfRule type="expression" dxfId="23" priority="57">
      <formula>BO19="C"</formula>
    </cfRule>
    <cfRule type="expression" dxfId="22" priority="58">
      <formula>BO19="D"</formula>
    </cfRule>
    <cfRule type="expression" dxfId="21" priority="59">
      <formula>BO19="P"</formula>
    </cfRule>
    <cfRule type="expression" dxfId="20" priority="60">
      <formula>BO19="R"</formula>
    </cfRule>
  </conditionalFormatting>
  <conditionalFormatting sqref="AU19:AW228">
    <cfRule type="expression" dxfId="19" priority="193">
      <formula>$AW19="A"</formula>
    </cfRule>
    <cfRule type="expression" dxfId="18" priority="194">
      <formula>$AUY19="B"</formula>
    </cfRule>
    <cfRule type="expression" dxfId="17" priority="195">
      <formula>$AW19="C"</formula>
    </cfRule>
    <cfRule type="expression" dxfId="16" priority="196">
      <formula>$AW19="D"</formula>
    </cfRule>
    <cfRule type="expression" dxfId="15" priority="197">
      <formula>$AW19="P"</formula>
    </cfRule>
    <cfRule type="expression" dxfId="14" priority="198">
      <formula>$AW19="R"</formula>
    </cfRule>
  </conditionalFormatting>
  <conditionalFormatting sqref="AG19:AI228">
    <cfRule type="expression" dxfId="13" priority="79">
      <formula>$AI19="A"</formula>
    </cfRule>
    <cfRule type="expression" dxfId="12" priority="80">
      <formula>$AI19="B"</formula>
    </cfRule>
    <cfRule type="expression" dxfId="11" priority="81">
      <formula>$AI19="C"</formula>
    </cfRule>
    <cfRule type="expression" dxfId="10" priority="82">
      <formula>$AI19="D"</formula>
    </cfRule>
    <cfRule type="expression" dxfId="9" priority="83">
      <formula>$AI19="P"</formula>
    </cfRule>
    <cfRule type="expression" dxfId="8" priority="84">
      <formula>$AI19="R"</formula>
    </cfRule>
  </conditionalFormatting>
  <printOptions horizontalCentered="1"/>
  <pageMargins left="0.39370078740157483" right="0.39370078740157483" top="0.19685039370078741" bottom="0.19685039370078741" header="0.11811023622047245" footer="0.11811023622047245"/>
  <pageSetup paperSize="9" scale="64" orientation="landscape" r:id="rId1"/>
  <rowBreaks count="2" manualBreakCount="2">
    <brk id="94" max="58" man="1"/>
    <brk id="163" max="5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36"/>
  <sheetViews>
    <sheetView view="pageBreakPreview" topLeftCell="A25" zoomScaleNormal="100" zoomScaleSheetLayoutView="100" workbookViewId="0">
      <selection activeCell="J10" sqref="J10"/>
    </sheetView>
  </sheetViews>
  <sheetFormatPr defaultColWidth="9" defaultRowHeight="12"/>
  <cols>
    <col min="1" max="1" width="3.6328125" style="2" customWidth="1"/>
    <col min="2" max="2" width="4.08984375" style="2" customWidth="1"/>
    <col min="3" max="22" width="6.08984375" style="2" customWidth="1"/>
    <col min="23" max="16384" width="9" style="2"/>
  </cols>
  <sheetData>
    <row r="1" spans="1:26" ht="16.5">
      <c r="A1" s="10" t="s">
        <v>505</v>
      </c>
    </row>
    <row r="2" spans="1:26" ht="16.5">
      <c r="A2" s="10" t="s">
        <v>325</v>
      </c>
    </row>
    <row r="3" spans="1:26" ht="20.149999999999999" customHeight="1">
      <c r="C3" s="11" t="s">
        <v>57</v>
      </c>
      <c r="D3" s="107" t="str">
        <f ca="1">CONCATENATE(" ",MID(CELL("filename"),FIND("票_",CELL("filename"))+2,7)," ")</f>
        <v xml:space="preserve"> 175100A </v>
      </c>
      <c r="I3" s="11" t="s">
        <v>58</v>
      </c>
      <c r="J3" s="109" t="str">
        <f ca="1">CONCATENATE(" ",MID(CELL("filename"),FIND("-",CELL("filename"))+1,FIND(".",CELL("filename"))-FIND("-",CELL("filename"))-1)," ")</f>
        <v xml:space="preserve"> 琉大 機械 </v>
      </c>
    </row>
    <row r="4" spans="1:26" ht="8.15" customHeight="1">
      <c r="C4" s="11"/>
      <c r="D4" s="12"/>
      <c r="I4" s="11"/>
      <c r="J4" s="4"/>
    </row>
    <row r="5" spans="1:26">
      <c r="A5" s="27" t="s">
        <v>462</v>
      </c>
    </row>
    <row r="6" spans="1:26" ht="24" customHeight="1">
      <c r="A6" s="5" t="s">
        <v>319</v>
      </c>
      <c r="J6" s="451" t="s">
        <v>337</v>
      </c>
      <c r="K6" s="451"/>
      <c r="L6" s="451"/>
      <c r="M6" s="451"/>
      <c r="N6" s="451"/>
      <c r="O6" s="451"/>
      <c r="P6" s="451"/>
    </row>
    <row r="7" spans="1:26" ht="24" customHeight="1" thickBot="1">
      <c r="A7" s="460" t="s">
        <v>298</v>
      </c>
      <c r="B7" s="461"/>
      <c r="C7" s="461"/>
      <c r="D7" s="461"/>
      <c r="E7" s="461"/>
      <c r="F7" s="461"/>
      <c r="G7" s="461"/>
      <c r="H7" s="461"/>
      <c r="I7" s="462"/>
      <c r="J7" s="466" t="s">
        <v>291</v>
      </c>
      <c r="K7" s="467"/>
      <c r="L7" s="468"/>
      <c r="M7" s="466" t="s">
        <v>292</v>
      </c>
      <c r="N7" s="467"/>
      <c r="O7" s="468"/>
      <c r="P7" s="469" t="s">
        <v>297</v>
      </c>
      <c r="R7" s="54" t="s">
        <v>329</v>
      </c>
    </row>
    <row r="8" spans="1:26" ht="24" customHeight="1">
      <c r="A8" s="463"/>
      <c r="B8" s="464"/>
      <c r="C8" s="464"/>
      <c r="D8" s="464"/>
      <c r="E8" s="464"/>
      <c r="F8" s="464"/>
      <c r="G8" s="464"/>
      <c r="H8" s="464"/>
      <c r="I8" s="465"/>
      <c r="J8" s="472" t="s">
        <v>296</v>
      </c>
      <c r="K8" s="474" t="s">
        <v>293</v>
      </c>
      <c r="L8" s="475"/>
      <c r="M8" s="472" t="s">
        <v>296</v>
      </c>
      <c r="N8" s="474" t="s">
        <v>293</v>
      </c>
      <c r="O8" s="475"/>
      <c r="P8" s="470"/>
      <c r="R8" s="458" t="s">
        <v>326</v>
      </c>
      <c r="S8" s="456" t="s">
        <v>293</v>
      </c>
      <c r="T8" s="457"/>
    </row>
    <row r="9" spans="1:26" ht="24" customHeight="1">
      <c r="A9" s="466" t="s">
        <v>259</v>
      </c>
      <c r="B9" s="467"/>
      <c r="C9" s="467"/>
      <c r="D9" s="467"/>
      <c r="E9" s="467"/>
      <c r="F9" s="467"/>
      <c r="G9" s="467"/>
      <c r="H9" s="467"/>
      <c r="I9" s="468"/>
      <c r="J9" s="473"/>
      <c r="K9" s="79" t="s">
        <v>294</v>
      </c>
      <c r="L9" s="79" t="s">
        <v>295</v>
      </c>
      <c r="M9" s="473"/>
      <c r="N9" s="79" t="s">
        <v>294</v>
      </c>
      <c r="O9" s="79" t="s">
        <v>295</v>
      </c>
      <c r="P9" s="471"/>
      <c r="R9" s="459"/>
      <c r="S9" s="93" t="s">
        <v>294</v>
      </c>
      <c r="T9" s="94" t="s">
        <v>295</v>
      </c>
    </row>
    <row r="10" spans="1:26" ht="24" customHeight="1" thickBot="1">
      <c r="A10" s="452" t="s">
        <v>217</v>
      </c>
      <c r="B10" s="453"/>
      <c r="C10" s="453"/>
      <c r="D10" s="453"/>
      <c r="E10" s="453" t="s">
        <v>301</v>
      </c>
      <c r="F10" s="453"/>
      <c r="G10" s="453"/>
      <c r="H10" s="453"/>
      <c r="I10" s="454"/>
      <c r="J10" s="117">
        <f>SUM('最終年_後期:1年_前期'!H31)</f>
        <v>0</v>
      </c>
      <c r="K10" s="188">
        <f>SUM('最終年_後期:1年_前期'!I31)</f>
        <v>0</v>
      </c>
      <c r="L10" s="188">
        <f>SUM('最終年_後期:1年_前期'!J31)</f>
        <v>0</v>
      </c>
      <c r="M10" s="188">
        <f>SUM('最終年_後期:1年_前期'!K31)</f>
        <v>0</v>
      </c>
      <c r="N10" s="188">
        <f>SUM('最終年_後期:1年_前期'!L31)</f>
        <v>0</v>
      </c>
      <c r="O10" s="188">
        <f>SUM('最終年_後期:1年_前期'!M31)</f>
        <v>0</v>
      </c>
      <c r="P10" s="76">
        <f>IFERROR((M10*$R$10+N10*$S$10+O10*$T$10)/(4*(J10*$R$10+K10*$S$10+L10*$T$10))*100,0)</f>
        <v>0</v>
      </c>
      <c r="R10" s="89">
        <v>1</v>
      </c>
      <c r="S10" s="90">
        <v>0.7</v>
      </c>
      <c r="T10" s="91">
        <v>0.3</v>
      </c>
      <c r="U10" s="85"/>
      <c r="V10" s="85"/>
      <c r="W10" s="85"/>
      <c r="X10" s="85"/>
      <c r="Y10" s="85"/>
      <c r="Z10" s="85"/>
    </row>
    <row r="11" spans="1:26" ht="24" customHeight="1">
      <c r="A11" s="452" t="s">
        <v>312</v>
      </c>
      <c r="B11" s="453"/>
      <c r="C11" s="453"/>
      <c r="D11" s="453"/>
      <c r="E11" s="453" t="s">
        <v>302</v>
      </c>
      <c r="F11" s="453"/>
      <c r="G11" s="453"/>
      <c r="H11" s="453"/>
      <c r="I11" s="454"/>
      <c r="J11" s="188">
        <f>SUM('最終年_後期:1年_前期'!H32)</f>
        <v>0</v>
      </c>
      <c r="K11" s="188">
        <f>SUM('最終年_後期:1年_前期'!I32)</f>
        <v>0</v>
      </c>
      <c r="L11" s="188">
        <f>SUM('最終年_後期:1年_前期'!J32)</f>
        <v>0</v>
      </c>
      <c r="M11" s="188">
        <f>SUM('最終年_後期:1年_前期'!K32)</f>
        <v>0</v>
      </c>
      <c r="N11" s="188">
        <f>SUM('最終年_後期:1年_前期'!L32)</f>
        <v>0</v>
      </c>
      <c r="O11" s="188">
        <f>SUM('最終年_後期:1年_前期'!M32)</f>
        <v>0</v>
      </c>
      <c r="P11" s="76">
        <f t="shared" ref="P11:P14" si="0">IFERROR((M11*$R$10+N11*$S$10+O11*$T$10)/(4*(J11*$R$10+K11*$S$10+L11*$T$10))*100,0)</f>
        <v>0</v>
      </c>
      <c r="R11" s="455" t="s">
        <v>338</v>
      </c>
      <c r="S11" s="455"/>
      <c r="T11" s="455"/>
      <c r="U11" s="455"/>
      <c r="V11" s="455"/>
      <c r="W11" s="455"/>
      <c r="X11" s="455"/>
      <c r="Y11" s="455"/>
      <c r="Z11" s="455"/>
    </row>
    <row r="12" spans="1:26" ht="24" customHeight="1">
      <c r="A12" s="452" t="s">
        <v>313</v>
      </c>
      <c r="B12" s="453"/>
      <c r="C12" s="453"/>
      <c r="D12" s="453"/>
      <c r="E12" s="453" t="s">
        <v>303</v>
      </c>
      <c r="F12" s="453"/>
      <c r="G12" s="453"/>
      <c r="H12" s="453"/>
      <c r="I12" s="454"/>
      <c r="J12" s="188">
        <f>SUM('最終年_後期:1年_前期'!H33)</f>
        <v>0</v>
      </c>
      <c r="K12" s="188">
        <f>SUM('最終年_後期:1年_前期'!I33)</f>
        <v>0</v>
      </c>
      <c r="L12" s="188">
        <f>SUM('最終年_後期:1年_前期'!J33)</f>
        <v>0</v>
      </c>
      <c r="M12" s="188">
        <f>SUM('最終年_後期:1年_前期'!K33)</f>
        <v>0</v>
      </c>
      <c r="N12" s="188">
        <f>SUM('最終年_後期:1年_前期'!L33)</f>
        <v>0</v>
      </c>
      <c r="O12" s="188">
        <f>SUM('最終年_後期:1年_前期'!M33)</f>
        <v>0</v>
      </c>
      <c r="P12" s="76">
        <f t="shared" si="0"/>
        <v>0</v>
      </c>
      <c r="R12" s="455"/>
      <c r="S12" s="455"/>
      <c r="T12" s="455"/>
      <c r="U12" s="455"/>
      <c r="V12" s="455"/>
      <c r="W12" s="455"/>
      <c r="X12" s="455"/>
      <c r="Y12" s="455"/>
      <c r="Z12" s="455"/>
    </row>
    <row r="13" spans="1:26" ht="24" customHeight="1">
      <c r="A13" s="452" t="s">
        <v>220</v>
      </c>
      <c r="B13" s="453"/>
      <c r="C13" s="453"/>
      <c r="D13" s="453"/>
      <c r="E13" s="453" t="s">
        <v>305</v>
      </c>
      <c r="F13" s="453"/>
      <c r="G13" s="453"/>
      <c r="H13" s="453"/>
      <c r="I13" s="454"/>
      <c r="J13" s="188">
        <f>SUM('最終年_後期:1年_前期'!H34)</f>
        <v>0</v>
      </c>
      <c r="K13" s="188">
        <f>SUM('最終年_後期:1年_前期'!I34)</f>
        <v>0</v>
      </c>
      <c r="L13" s="188">
        <f>SUM('最終年_後期:1年_前期'!J34)</f>
        <v>0</v>
      </c>
      <c r="M13" s="188">
        <f>SUM('最終年_後期:1年_前期'!K34)</f>
        <v>0</v>
      </c>
      <c r="N13" s="188">
        <f>SUM('最終年_後期:1年_前期'!L34)</f>
        <v>0</v>
      </c>
      <c r="O13" s="188">
        <f>SUM('最終年_後期:1年_前期'!M34)</f>
        <v>0</v>
      </c>
      <c r="P13" s="76">
        <f t="shared" si="0"/>
        <v>0</v>
      </c>
    </row>
    <row r="14" spans="1:26" ht="24" customHeight="1">
      <c r="A14" s="452" t="s">
        <v>221</v>
      </c>
      <c r="B14" s="453"/>
      <c r="C14" s="453"/>
      <c r="D14" s="453"/>
      <c r="E14" s="453" t="s">
        <v>304</v>
      </c>
      <c r="F14" s="453"/>
      <c r="G14" s="453"/>
      <c r="H14" s="453"/>
      <c r="I14" s="454"/>
      <c r="J14" s="188">
        <f>SUM('最終年_後期:1年_前期'!H35)</f>
        <v>0</v>
      </c>
      <c r="K14" s="188">
        <f>SUM('最終年_後期:1年_前期'!I35)</f>
        <v>0</v>
      </c>
      <c r="L14" s="188">
        <f>SUM('最終年_後期:1年_前期'!J35)</f>
        <v>0</v>
      </c>
      <c r="M14" s="188">
        <f>SUM('最終年_後期:1年_前期'!K35)</f>
        <v>0</v>
      </c>
      <c r="N14" s="188">
        <f>SUM('最終年_後期:1年_前期'!L35)</f>
        <v>0</v>
      </c>
      <c r="O14" s="188">
        <f>SUM('最終年_後期:1年_前期'!M35)</f>
        <v>0</v>
      </c>
      <c r="P14" s="76">
        <f t="shared" si="0"/>
        <v>0</v>
      </c>
    </row>
    <row r="15" spans="1:26" ht="24" customHeight="1">
      <c r="A15" s="20"/>
      <c r="B15" s="20"/>
      <c r="C15" s="20"/>
      <c r="D15" s="20"/>
      <c r="E15" s="20"/>
      <c r="F15" s="20"/>
      <c r="G15" s="20"/>
      <c r="H15" s="20"/>
      <c r="I15" s="20"/>
      <c r="J15" s="20"/>
      <c r="K15" s="20"/>
      <c r="L15" s="20"/>
      <c r="M15" s="20"/>
      <c r="N15" s="20"/>
      <c r="O15" s="20"/>
      <c r="P15" s="20"/>
    </row>
    <row r="16" spans="1:26" ht="24" customHeight="1">
      <c r="A16" s="20"/>
      <c r="B16" s="20"/>
      <c r="C16" s="20"/>
      <c r="D16" s="20"/>
      <c r="E16" s="20"/>
      <c r="F16" s="20"/>
      <c r="G16" s="20"/>
      <c r="H16" s="20"/>
      <c r="I16" s="20"/>
      <c r="J16" s="20"/>
      <c r="K16" s="20"/>
      <c r="L16" s="20"/>
      <c r="M16" s="20"/>
      <c r="N16" s="20"/>
      <c r="O16" s="20"/>
      <c r="P16" s="20"/>
    </row>
    <row r="17" spans="1:16" ht="24" customHeight="1">
      <c r="A17" s="20"/>
      <c r="B17" s="20"/>
      <c r="C17" s="20"/>
      <c r="D17" s="20"/>
      <c r="E17" s="20"/>
      <c r="F17" s="20"/>
      <c r="G17" s="20"/>
      <c r="H17" s="20"/>
      <c r="I17" s="20"/>
      <c r="J17" s="20"/>
      <c r="K17" s="20"/>
      <c r="L17" s="20"/>
      <c r="M17" s="20"/>
      <c r="N17" s="20"/>
      <c r="O17" s="56"/>
      <c r="P17" s="18"/>
    </row>
    <row r="18" spans="1:16" ht="24" customHeight="1">
      <c r="A18" s="20"/>
      <c r="B18" s="20"/>
      <c r="C18" s="20"/>
      <c r="D18" s="20"/>
      <c r="E18" s="20"/>
      <c r="F18" s="20"/>
      <c r="G18" s="20"/>
      <c r="H18" s="20"/>
      <c r="I18" s="20"/>
      <c r="J18" s="20"/>
      <c r="K18" s="20"/>
      <c r="L18" s="20"/>
      <c r="M18" s="20"/>
      <c r="N18" s="20"/>
      <c r="O18" s="56"/>
      <c r="P18" s="86"/>
    </row>
    <row r="19" spans="1:16" ht="24" customHeight="1">
      <c r="A19" s="20"/>
      <c r="B19" s="20"/>
      <c r="C19" s="20"/>
      <c r="D19" s="20"/>
      <c r="E19" s="20"/>
      <c r="F19" s="20"/>
      <c r="G19" s="20"/>
      <c r="H19" s="20"/>
      <c r="I19" s="20"/>
      <c r="J19" s="20"/>
      <c r="K19" s="20"/>
      <c r="L19" s="20"/>
      <c r="M19" s="20"/>
      <c r="N19" s="20"/>
      <c r="O19" s="56"/>
      <c r="P19" s="18"/>
    </row>
    <row r="20" spans="1:16" ht="24" customHeight="1">
      <c r="A20" s="20"/>
      <c r="B20" s="20"/>
      <c r="C20" s="20"/>
      <c r="D20" s="20"/>
      <c r="E20" s="20"/>
      <c r="F20" s="20"/>
      <c r="G20" s="20"/>
      <c r="H20" s="20"/>
      <c r="I20" s="20"/>
      <c r="J20" s="20"/>
      <c r="K20" s="20"/>
      <c r="L20" s="20"/>
      <c r="M20" s="20"/>
      <c r="N20" s="20"/>
      <c r="O20" s="56"/>
      <c r="P20" s="87"/>
    </row>
    <row r="21" spans="1:16" ht="24" customHeight="1">
      <c r="A21" s="20"/>
      <c r="B21" s="20"/>
      <c r="C21" s="20"/>
      <c r="D21" s="20"/>
      <c r="E21" s="20"/>
      <c r="F21" s="20"/>
      <c r="G21" s="20"/>
      <c r="H21" s="20"/>
      <c r="I21" s="20"/>
      <c r="J21" s="20"/>
      <c r="K21" s="20"/>
      <c r="L21" s="20"/>
      <c r="M21" s="20"/>
      <c r="N21" s="20"/>
      <c r="O21" s="56"/>
      <c r="P21" s="18"/>
    </row>
    <row r="22" spans="1:16" ht="24" customHeight="1">
      <c r="A22" s="20"/>
      <c r="B22" s="20"/>
      <c r="C22" s="20"/>
      <c r="D22" s="20"/>
      <c r="E22" s="20"/>
      <c r="F22" s="20"/>
      <c r="G22" s="20"/>
      <c r="H22" s="20"/>
      <c r="I22" s="20"/>
      <c r="J22" s="20"/>
      <c r="K22" s="20"/>
      <c r="L22" s="20"/>
      <c r="M22" s="20"/>
      <c r="N22" s="20"/>
      <c r="O22" s="56"/>
      <c r="P22" s="86"/>
    </row>
    <row r="23" spans="1:16" ht="24" customHeight="1">
      <c r="A23" s="20"/>
      <c r="B23" s="20"/>
      <c r="C23" s="20"/>
      <c r="D23" s="20"/>
      <c r="E23" s="20"/>
      <c r="F23" s="20"/>
      <c r="G23" s="20"/>
      <c r="H23" s="20"/>
      <c r="I23" s="20"/>
      <c r="J23" s="20"/>
      <c r="K23" s="20"/>
      <c r="L23" s="20"/>
      <c r="M23" s="20"/>
      <c r="N23" s="20"/>
      <c r="O23" s="20"/>
      <c r="P23" s="20"/>
    </row>
    <row r="24" spans="1:16" ht="24" customHeight="1">
      <c r="A24" s="20"/>
      <c r="B24" s="20"/>
      <c r="C24" s="20"/>
      <c r="D24" s="20"/>
      <c r="E24" s="20"/>
      <c r="F24" s="20"/>
      <c r="G24" s="20"/>
      <c r="H24" s="20"/>
      <c r="I24" s="20"/>
      <c r="J24" s="20"/>
      <c r="K24" s="20"/>
      <c r="L24" s="20"/>
      <c r="M24" s="20"/>
      <c r="N24" s="20"/>
      <c r="O24" s="20"/>
      <c r="P24" s="20"/>
    </row>
    <row r="25" spans="1:16" ht="24" customHeight="1">
      <c r="A25" s="20"/>
      <c r="B25" s="20"/>
      <c r="C25" s="20"/>
      <c r="D25" s="20"/>
      <c r="E25" s="20"/>
      <c r="F25" s="20"/>
      <c r="G25" s="20"/>
      <c r="H25" s="20"/>
      <c r="I25" s="20"/>
      <c r="J25" s="20"/>
      <c r="K25" s="20"/>
      <c r="L25" s="20"/>
      <c r="M25" s="20"/>
      <c r="N25" s="20"/>
      <c r="O25" s="20"/>
      <c r="P25" s="20"/>
    </row>
    <row r="26" spans="1:16" ht="24" customHeight="1">
      <c r="A26" s="20"/>
      <c r="B26" s="20"/>
      <c r="C26" s="20"/>
      <c r="D26" s="20"/>
      <c r="E26" s="20"/>
      <c r="F26" s="20"/>
      <c r="G26" s="20"/>
      <c r="H26" s="20"/>
      <c r="I26" s="20"/>
      <c r="J26" s="20"/>
      <c r="K26" s="20"/>
      <c r="L26" s="20"/>
      <c r="M26" s="20"/>
      <c r="N26" s="20"/>
      <c r="O26" s="20"/>
      <c r="P26" s="20"/>
    </row>
    <row r="27" spans="1:16" ht="24" customHeight="1">
      <c r="A27" s="20"/>
      <c r="B27" s="20"/>
      <c r="C27" s="20"/>
      <c r="D27" s="20"/>
      <c r="E27" s="20"/>
      <c r="F27" s="20"/>
      <c r="G27" s="20"/>
      <c r="H27" s="20"/>
      <c r="I27" s="20"/>
      <c r="J27" s="20"/>
      <c r="K27" s="20"/>
      <c r="L27" s="20"/>
      <c r="M27" s="20"/>
      <c r="N27" s="20"/>
      <c r="O27" s="20"/>
      <c r="P27" s="20"/>
    </row>
    <row r="28" spans="1:16" ht="24" customHeight="1"/>
    <row r="29" spans="1:16" ht="24" customHeight="1">
      <c r="A29" s="5" t="s">
        <v>461</v>
      </c>
    </row>
    <row r="30" spans="1:16" ht="24" customHeight="1">
      <c r="A30" s="476" t="s">
        <v>320</v>
      </c>
      <c r="B30" s="476"/>
      <c r="C30" s="476"/>
      <c r="D30" s="476">
        <v>1</v>
      </c>
      <c r="E30" s="476"/>
      <c r="F30" s="476">
        <v>2</v>
      </c>
      <c r="G30" s="476"/>
      <c r="H30" s="476">
        <v>3</v>
      </c>
      <c r="I30" s="476"/>
      <c r="J30" s="476" t="s">
        <v>323</v>
      </c>
      <c r="K30" s="476"/>
    </row>
    <row r="31" spans="1:16" ht="24" customHeight="1">
      <c r="A31" s="399" t="s">
        <v>315</v>
      </c>
      <c r="B31" s="400"/>
      <c r="C31" s="478"/>
      <c r="D31" s="84" t="s">
        <v>316</v>
      </c>
      <c r="E31" s="84" t="s">
        <v>317</v>
      </c>
      <c r="F31" s="84" t="s">
        <v>316</v>
      </c>
      <c r="G31" s="84" t="s">
        <v>317</v>
      </c>
      <c r="H31" s="84" t="s">
        <v>316</v>
      </c>
      <c r="I31" s="84" t="s">
        <v>317</v>
      </c>
      <c r="J31" s="84" t="s">
        <v>316</v>
      </c>
      <c r="K31" s="84" t="s">
        <v>317</v>
      </c>
    </row>
    <row r="32" spans="1:16" ht="24" customHeight="1">
      <c r="A32" s="476" t="s">
        <v>322</v>
      </c>
      <c r="B32" s="476"/>
      <c r="C32" s="78" t="s">
        <v>321</v>
      </c>
      <c r="D32" s="185">
        <f>IFERROR('1年_前期'!$G$26,"")</f>
        <v>0</v>
      </c>
      <c r="E32" s="185"/>
      <c r="F32" s="185"/>
      <c r="G32" s="185"/>
      <c r="H32" s="185"/>
      <c r="I32" s="185"/>
      <c r="J32" s="185"/>
      <c r="K32" s="185">
        <f>IFERROR(最終年_後期!$G$26,"")</f>
        <v>0</v>
      </c>
      <c r="M32" s="175"/>
    </row>
    <row r="33" spans="1:11" ht="24" customHeight="1">
      <c r="A33" s="476" t="s">
        <v>324</v>
      </c>
      <c r="B33" s="476"/>
      <c r="C33" s="78" t="s">
        <v>321</v>
      </c>
      <c r="D33" s="477">
        <f>IFERROR(SUM('最終年_後期:1年_前期'!I24)/SUM('最終年_後期:1年_前期'!G24),0)</f>
        <v>0</v>
      </c>
      <c r="E33" s="477"/>
      <c r="F33" s="477"/>
      <c r="G33" s="477"/>
      <c r="H33" s="477"/>
      <c r="I33" s="477"/>
      <c r="J33" s="477"/>
      <c r="K33" s="477"/>
    </row>
    <row r="34" spans="1:11" ht="24" customHeight="1">
      <c r="A34" s="99" t="s">
        <v>511</v>
      </c>
      <c r="B34" s="7"/>
      <c r="C34" s="7"/>
      <c r="D34" s="92"/>
      <c r="E34" s="7"/>
      <c r="F34" s="7"/>
      <c r="G34" s="7"/>
      <c r="H34" s="7"/>
      <c r="I34" s="7"/>
      <c r="J34" s="7"/>
      <c r="K34" s="7"/>
    </row>
    <row r="35" spans="1:11" ht="24" customHeight="1">
      <c r="A35" s="99" t="s">
        <v>528</v>
      </c>
    </row>
    <row r="36" spans="1:11" ht="24" customHeight="1">
      <c r="A36" s="27" t="s">
        <v>512</v>
      </c>
    </row>
  </sheetData>
  <dataConsolidate link="1"/>
  <mergeCells count="32">
    <mergeCell ref="A33:B33"/>
    <mergeCell ref="D33:K33"/>
    <mergeCell ref="A32:B32"/>
    <mergeCell ref="A31:C31"/>
    <mergeCell ref="D30:E30"/>
    <mergeCell ref="F30:G30"/>
    <mergeCell ref="H30:I30"/>
    <mergeCell ref="J30:K30"/>
    <mergeCell ref="A30:C30"/>
    <mergeCell ref="A14:D14"/>
    <mergeCell ref="E14:I14"/>
    <mergeCell ref="E11:I11"/>
    <mergeCell ref="A12:D12"/>
    <mergeCell ref="E12:I12"/>
    <mergeCell ref="A13:D13"/>
    <mergeCell ref="E13:I13"/>
    <mergeCell ref="J6:P6"/>
    <mergeCell ref="A10:D10"/>
    <mergeCell ref="E10:I10"/>
    <mergeCell ref="A11:D11"/>
    <mergeCell ref="R11:Z12"/>
    <mergeCell ref="S8:T8"/>
    <mergeCell ref="R8:R9"/>
    <mergeCell ref="A7:I8"/>
    <mergeCell ref="J7:L7"/>
    <mergeCell ref="M7:O7"/>
    <mergeCell ref="P7:P9"/>
    <mergeCell ref="J8:J9"/>
    <mergeCell ref="K8:L8"/>
    <mergeCell ref="M8:M9"/>
    <mergeCell ref="N8:O8"/>
    <mergeCell ref="A9:I9"/>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07"/>
  <sheetViews>
    <sheetView view="pageBreakPreview" topLeftCell="E22" zoomScaleNormal="100" zoomScaleSheetLayoutView="100" workbookViewId="0">
      <selection activeCell="P24" sqref="P24:AJ24"/>
    </sheetView>
  </sheetViews>
  <sheetFormatPr defaultRowHeight="13"/>
  <cols>
    <col min="1" max="1" width="3.6328125" customWidth="1"/>
    <col min="2" max="2" width="7.453125" customWidth="1"/>
    <col min="3" max="3" width="8.6328125" customWidth="1"/>
    <col min="4" max="4" width="14.6328125" customWidth="1"/>
    <col min="5" max="5" width="5.6328125" bestFit="1" customWidth="1"/>
    <col min="6" max="6" width="3.6328125" customWidth="1"/>
    <col min="7" max="13" width="6.08984375" customWidth="1"/>
    <col min="14" max="14" width="9.6328125" customWidth="1"/>
    <col min="15" max="15" width="1.6328125" customWidth="1"/>
    <col min="16" max="37" width="4.6328125" customWidth="1"/>
  </cols>
  <sheetData>
    <row r="1" spans="1:37" ht="16.5">
      <c r="A1" s="16" t="s">
        <v>463</v>
      </c>
      <c r="E1" s="3"/>
      <c r="L1" s="544"/>
      <c r="M1" s="544"/>
      <c r="N1" s="128" t="s">
        <v>56</v>
      </c>
      <c r="O1" s="67"/>
      <c r="P1" s="51" t="s">
        <v>225</v>
      </c>
    </row>
    <row r="2" spans="1:37" ht="20.149999999999999" customHeight="1">
      <c r="A2" s="122"/>
      <c r="B2" s="123"/>
      <c r="C2" s="124" t="str">
        <f ca="1">CONCATENATE(" ",MID(CELL("filename"),FIND("票_",CELL("filename"))+2,7)," ")</f>
        <v xml:space="preserve"> 175100A </v>
      </c>
      <c r="D2" s="125"/>
      <c r="E2" s="126" t="s">
        <v>58</v>
      </c>
      <c r="F2" s="125" t="str">
        <f ca="1">CONCATENATE(" ",MID(CELL("filename"),FIND("-",CELL("filename"))+1,FIND(".",CELL("filename"))-FIND("-",CELL("filename"))-1)," ")</f>
        <v xml:space="preserve"> 琉大 機械 </v>
      </c>
      <c r="G2" s="123"/>
      <c r="H2" s="123"/>
      <c r="I2" s="123"/>
      <c r="J2" s="123"/>
      <c r="K2" s="123"/>
      <c r="L2" s="126" t="s">
        <v>341</v>
      </c>
      <c r="M2" s="543" t="str">
        <f ca="1">CONCATENATE(" ",RIGHT(CELL("filename"),LEN(CELL("filename"))-FIND("]",CELL("filename")))," ")</f>
        <v xml:space="preserve"> 1年_前期 </v>
      </c>
      <c r="N2" s="543"/>
      <c r="P2" s="51" t="s">
        <v>508</v>
      </c>
    </row>
    <row r="3" spans="1:37" ht="16.5">
      <c r="A3" s="127" t="s">
        <v>273</v>
      </c>
      <c r="B3" s="123"/>
      <c r="C3" s="123"/>
      <c r="D3" s="123"/>
      <c r="E3" s="123"/>
      <c r="F3" s="123"/>
      <c r="G3" s="123"/>
      <c r="H3" s="123"/>
      <c r="I3" s="123"/>
      <c r="J3" s="123"/>
      <c r="K3" s="123"/>
      <c r="L3" s="126" t="s">
        <v>340</v>
      </c>
      <c r="M3" s="545"/>
      <c r="N3" s="545"/>
      <c r="O3" s="68"/>
      <c r="P3" s="51" t="s">
        <v>330</v>
      </c>
    </row>
    <row r="4" spans="1:37" ht="24" customHeight="1" thickBot="1">
      <c r="A4" s="5" t="s">
        <v>500</v>
      </c>
      <c r="B4" s="15"/>
      <c r="C4" s="15"/>
      <c r="D4" s="15"/>
      <c r="E4" s="15"/>
      <c r="F4" s="15"/>
      <c r="G4" s="15"/>
      <c r="H4" s="15"/>
      <c r="I4" s="15"/>
      <c r="J4" s="15"/>
      <c r="K4" s="15"/>
      <c r="L4" s="15"/>
      <c r="M4" s="15"/>
      <c r="N4" s="15"/>
      <c r="O4" s="15"/>
      <c r="P4" s="15"/>
      <c r="Q4" s="15"/>
      <c r="R4" s="15"/>
      <c r="S4" s="15"/>
      <c r="T4" s="15"/>
      <c r="U4" s="15"/>
      <c r="V4" s="15"/>
      <c r="W4" s="15"/>
      <c r="X4" s="15"/>
    </row>
    <row r="5" spans="1:37" ht="76" customHeight="1" thickTop="1" thickBot="1">
      <c r="A5" s="546" t="s">
        <v>501</v>
      </c>
      <c r="B5" s="547"/>
      <c r="C5" s="547"/>
      <c r="D5" s="547"/>
      <c r="E5" s="547"/>
      <c r="F5" s="547"/>
      <c r="G5" s="547"/>
      <c r="H5" s="547"/>
      <c r="I5" s="547"/>
      <c r="J5" s="547"/>
      <c r="K5" s="547"/>
      <c r="L5" s="547"/>
      <c r="M5" s="547"/>
      <c r="N5" s="548"/>
      <c r="P5" s="183" t="s">
        <v>516</v>
      </c>
    </row>
    <row r="6" spans="1:37" ht="28" customHeight="1" thickTop="1" thickBot="1">
      <c r="A6" s="5" t="s">
        <v>55</v>
      </c>
      <c r="G6" s="549" t="s">
        <v>300</v>
      </c>
      <c r="H6" s="549"/>
      <c r="I6" s="549"/>
      <c r="J6" s="549"/>
      <c r="K6" s="549"/>
      <c r="L6" s="549"/>
      <c r="M6" s="549"/>
      <c r="N6" s="549"/>
      <c r="P6" s="5" t="s">
        <v>328</v>
      </c>
      <c r="Q6" s="14"/>
      <c r="R6" s="14"/>
      <c r="S6" s="14"/>
      <c r="T6" s="14"/>
      <c r="U6" s="14"/>
      <c r="V6" s="14"/>
      <c r="W6" s="14"/>
      <c r="X6" s="14"/>
      <c r="Y6" s="14"/>
      <c r="Z6" s="14"/>
      <c r="AA6" s="15"/>
      <c r="AB6" s="15"/>
      <c r="AC6" s="15"/>
      <c r="AD6" s="15"/>
      <c r="AE6" s="15"/>
      <c r="AF6" s="15"/>
      <c r="AG6" s="15"/>
      <c r="AH6" s="15"/>
    </row>
    <row r="7" spans="1:37" ht="14.25" customHeight="1" thickTop="1" thickBot="1">
      <c r="A7" s="554" t="s">
        <v>0</v>
      </c>
      <c r="B7" s="556" t="s">
        <v>54</v>
      </c>
      <c r="C7" s="557"/>
      <c r="D7" s="557"/>
      <c r="E7" s="557"/>
      <c r="F7" s="558"/>
      <c r="G7" s="334" t="s">
        <v>257</v>
      </c>
      <c r="H7" s="81" t="s">
        <v>74</v>
      </c>
      <c r="I7" s="80" t="s">
        <v>223</v>
      </c>
      <c r="J7" s="560" t="s">
        <v>255</v>
      </c>
      <c r="K7" s="562" t="s">
        <v>256</v>
      </c>
      <c r="L7" s="564" t="s">
        <v>222</v>
      </c>
      <c r="M7" s="566" t="s">
        <v>335</v>
      </c>
      <c r="N7" s="568" t="s">
        <v>282</v>
      </c>
      <c r="O7" s="69"/>
      <c r="P7" s="95" t="s">
        <v>327</v>
      </c>
      <c r="Q7" s="14"/>
      <c r="R7" s="14"/>
      <c r="S7" s="14"/>
      <c r="T7" s="14"/>
      <c r="U7" s="14"/>
      <c r="V7" s="14"/>
      <c r="W7" s="14"/>
      <c r="X7" s="14"/>
      <c r="Y7" s="14"/>
      <c r="Z7" s="14"/>
      <c r="AA7" s="15"/>
      <c r="AB7" s="15"/>
      <c r="AC7" s="15"/>
      <c r="AD7" s="15"/>
      <c r="AE7" s="15"/>
      <c r="AF7" s="15"/>
      <c r="AG7" s="15"/>
      <c r="AH7" s="15"/>
    </row>
    <row r="8" spans="1:37" ht="36" customHeight="1" thickTop="1">
      <c r="A8" s="555"/>
      <c r="B8" s="112" t="s">
        <v>224</v>
      </c>
      <c r="C8" s="570" t="s">
        <v>286</v>
      </c>
      <c r="D8" s="570"/>
      <c r="E8" s="570"/>
      <c r="F8" s="571"/>
      <c r="G8" s="559"/>
      <c r="H8" s="110" t="s">
        <v>460</v>
      </c>
      <c r="I8" s="111" t="s">
        <v>260</v>
      </c>
      <c r="J8" s="561"/>
      <c r="K8" s="563"/>
      <c r="L8" s="565"/>
      <c r="M8" s="567"/>
      <c r="N8" s="569"/>
      <c r="O8" s="69"/>
      <c r="P8" s="495" t="s">
        <v>466</v>
      </c>
      <c r="Q8" s="495"/>
      <c r="R8" s="495"/>
      <c r="S8" s="495" t="s">
        <v>467</v>
      </c>
      <c r="T8" s="495"/>
      <c r="U8" s="495"/>
      <c r="V8" s="495" t="s">
        <v>468</v>
      </c>
      <c r="W8" s="495"/>
      <c r="X8" s="495"/>
      <c r="Y8" s="495" t="s">
        <v>469</v>
      </c>
      <c r="Z8" s="495"/>
      <c r="AA8" s="495"/>
      <c r="AB8" s="495" t="s">
        <v>464</v>
      </c>
      <c r="AC8" s="495"/>
      <c r="AD8" s="495"/>
      <c r="AE8" s="492" t="s">
        <v>465</v>
      </c>
      <c r="AF8" s="493"/>
      <c r="AG8" s="493"/>
      <c r="AH8" s="493"/>
      <c r="AI8" s="493"/>
      <c r="AJ8" s="493"/>
    </row>
    <row r="9" spans="1:37" ht="16" customHeight="1">
      <c r="A9" s="113">
        <v>1</v>
      </c>
      <c r="B9" s="173"/>
      <c r="C9" s="475" t="str">
        <f>IF($B9="","",IFERROR(VLOOKUP($B9,科目チェック!$B$9:$H$32,2,FALSE),IFERROR(VLOOKUP($B9,科目チェック!$K$9:$Q$18,2,FALSE),IFERROR(VLOOKUP($B9,科目チェック!$K$27:$Q$37,2,FALSE),IFERROR(VLOOKUP($B9,科目チェック!$B$46:$H$90,2,FALSE),IFERROR(VLOOKUP($B9,科目チェック!$K$46:$Q$96,2,FALSE),IFERROR(VLOOKUP($B9,科目チェック!$K$27:$Q$37,2,FALSE),IFERROR(VLOOKUP($B9,科目チェック!$T$46:$Z$78,2,FALSE),IFERROR(VLOOKUP($B9,科目チェック!$T$82:$Z$89,2,FALSE),IFERROR(VLOOKUP($B9,科目チェック!T93:Z96,2,FALSE),"「履修科目チェック」のリストに該当番号無し"))))))))))</f>
        <v/>
      </c>
      <c r="D9" s="505"/>
      <c r="E9" s="505"/>
      <c r="F9" s="505"/>
      <c r="G9" s="157" t="str">
        <f>IF($B9="","",IFERROR(VLOOKUP($B9,科目チェック!$B$9:$H$32,3,FALSE),IFERROR(VLOOKUP($B9,科目チェック!$K$9:$Q$18,3,FALSE),IFERROR(VLOOKUP($B9,科目チェック!$K$27:$Q$37,3,FALSE),IFERROR(VLOOKUP($B9,科目チェック!$B$46:$H$90,3,FALSE),IFERROR(VLOOKUP($B9,科目チェック!$K$46:$Q$96,3,FALSE),IFERROR(VLOOKUP($B9,科目チェック!$K$27:$Q$37,3,FALSE),IFERROR(VLOOKUP($B9,科目チェック!$T$46:$Z$78,3,FALSE),IFERROR(VLOOKUP($B9,科目チェック!$T$82:$Z$89,3,FALSE),IFERROR(VLOOKUP($B9,科目チェック!T93:Z96,3,FALSE),"「履修科目チェック」のリストに該当番号無し"))))))))))</f>
        <v/>
      </c>
      <c r="H9" s="82"/>
      <c r="I9" s="116" t="str">
        <f>IF(H9="","",G9*LOOKUP(H9,{"A","B","C","D","F";4,3,2,1,0}))</f>
        <v/>
      </c>
      <c r="J9" s="115" t="str">
        <f>IF($B9="","",IFERROR(VLOOKUP($B9,科目チェック!$B$9:$H$32,6,FALSE),IFERROR(VLOOKUP($B9,科目チェック!$K$9:$Q$18,6,FALSE),IFERROR(VLOOKUP($B9,科目チェック!$K$27:$Q$37,6,FALSE),IFERROR(VLOOKUP($B9,科目チェック!$B$46:$H$90,6,FALSE),IFERROR(VLOOKUP($B9,科目チェック!$K$46:$Q$96,6,FALSE),IFERROR(VLOOKUP($B9,科目チェック!$K$27:$Q$37,6,FALSE),IFERROR(VLOOKUP($B9,科目チェック!$T$46:$Z$78,6,FALSE),IFERROR(VLOOKUP($B9,科目チェック!$T$82:$Z$89,6,FALSE),IFERROR(VLOOKUP($B9,科目チェック!W93:AA96,6,FALSE),"「履修科目チェック」のリストに該当番号無し"))))))))))</f>
        <v/>
      </c>
      <c r="K9" s="115" t="str">
        <f>IF($B9="","",IFERROR(VLOOKUP($B9,科目チェック!$B$9:$H$32,7,FALSE),IFERROR(VLOOKUP($B9,科目チェック!$K$9:$Q$18,7,FALSE),IFERROR(VLOOKUP($B9,科目チェック!$K$27:$Q$37,7,FALSE),IFERROR(VLOOKUP($B9,科目チェック!$B$46:$H$90,7,FALSE),IFERROR(VLOOKUP($B9,科目チェック!$K$46:$Q$96,7,FALSE),IFERROR(VLOOKUP($B9,科目チェック!$K$27:$Q$37,7,FALSE),IFERROR(VLOOKUP($B9,科目チェック!$T$46:$Z$78,7,FALSE),IFERROR(VLOOKUP($B9,科目チェック!$T$82:$Z$89,7,FALSE),IFERROR(VLOOKUP($B9,科目チェック!X93:AA96,7,FALSE),"「履修科目チェック」のリストに該当番号無し"))))))))))</f>
        <v/>
      </c>
      <c r="L9" s="70"/>
      <c r="M9" s="176"/>
      <c r="N9" s="71"/>
      <c r="P9" s="96" t="s">
        <v>529</v>
      </c>
      <c r="Q9" s="88"/>
      <c r="R9" s="88"/>
      <c r="S9" s="88"/>
      <c r="T9" s="88"/>
      <c r="U9" s="88"/>
      <c r="V9" s="88"/>
      <c r="W9" s="88"/>
      <c r="X9" s="88"/>
      <c r="Y9" s="88"/>
      <c r="Z9" s="88"/>
      <c r="AA9" s="88"/>
      <c r="AB9" s="88"/>
      <c r="AC9" s="88"/>
      <c r="AD9" s="88"/>
      <c r="AE9" s="88"/>
      <c r="AF9" s="88"/>
      <c r="AG9" s="88"/>
      <c r="AH9" s="88"/>
      <c r="AI9" s="38"/>
      <c r="AJ9" s="38"/>
      <c r="AK9" s="38"/>
    </row>
    <row r="10" spans="1:37" ht="16" customHeight="1">
      <c r="A10" s="113">
        <v>2</v>
      </c>
      <c r="B10" s="173"/>
      <c r="C10" s="475" t="str">
        <f>IF($B10="","",IFERROR(VLOOKUP($B10,科目チェック!$B$9:$H$32,2,FALSE),IFERROR(VLOOKUP($B10,科目チェック!$K$9:$Q$18,2,FALSE),IFERROR(VLOOKUP($B10,科目チェック!$K$27:$Q$37,2,FALSE),IFERROR(VLOOKUP($B10,科目チェック!$B$46:$H$90,2,FALSE),IFERROR(VLOOKUP($B10,科目チェック!$K$46:$Q$96,2,FALSE),IFERROR(VLOOKUP($B10,科目チェック!$K$27:$Q$37,2,FALSE),IFERROR(VLOOKUP($B10,科目チェック!$T$46:$Z$78,2,FALSE),IFERROR(VLOOKUP($B10,科目チェック!$T$82:$Z$89,2,FALSE),IFERROR(VLOOKUP($B10,科目チェック!T94:Z97,2,FALSE),"「履修科目チェック」のリストに該当番号無し"))))))))))</f>
        <v/>
      </c>
      <c r="D10" s="505"/>
      <c r="E10" s="505"/>
      <c r="F10" s="505"/>
      <c r="G10" s="115" t="str">
        <f>IF($B10="","",IFERROR(VLOOKUP($B10,科目チェック!$B$9:$H$32,3,FALSE),IFERROR(VLOOKUP($B10,科目チェック!$K$9:$Q$18,3,FALSE),IFERROR(VLOOKUP($B10,科目チェック!$K$27:$Q$37,3,FALSE),IFERROR(VLOOKUP($B10,科目チェック!$B$46:$H$90,3,FALSE),IFERROR(VLOOKUP($B10,科目チェック!$K$46:$Q$96,3,FALSE),IFERROR(VLOOKUP($B10,科目チェック!$K$27:$Q$37,3,FALSE),IFERROR(VLOOKUP($B10,科目チェック!$T$46:$Z$78,3,FALSE),IFERROR(VLOOKUP($B10,科目チェック!$T$82:$Z$89,3,FALSE),IFERROR(VLOOKUP($B10,科目チェック!T94:Z97,3,FALSE),"「履修科目チェック」のリストに該当番号無し"))))))))))</f>
        <v/>
      </c>
      <c r="H10" s="82"/>
      <c r="I10" s="158" t="str">
        <f>IF(H10="","",G10*LOOKUP(H10,{"A","B","C","D","F";4,3,2,1,0}))</f>
        <v/>
      </c>
      <c r="J10" s="115" t="str">
        <f>IF($B10="","",IFERROR(VLOOKUP($B10,科目チェック!$B$9:$H$32,6,FALSE),IFERROR(VLOOKUP($B10,科目チェック!$K$9:$Q$18,6,FALSE),IFERROR(VLOOKUP($B10,科目チェック!$K$27:$Q$37,6,FALSE),IFERROR(VLOOKUP($B10,科目チェック!$B$46:$H$90,6,FALSE),IFERROR(VLOOKUP($B10,科目チェック!$K$46:$Q$96,6,FALSE),IFERROR(VLOOKUP($B10,科目チェック!$K$27:$Q$37,6,FALSE),IFERROR(VLOOKUP($B10,科目チェック!$T$46:$Z$78,6,FALSE),IFERROR(VLOOKUP($B10,科目チェック!$T$82:$Z$89,6,FALSE),IFERROR(VLOOKUP($B10,科目チェック!W94:AA97,6,FALSE),"「履修科目チェック」のリストに該当番号無し"))))))))))</f>
        <v/>
      </c>
      <c r="K10" s="115" t="str">
        <f>IF($B10="","",IFERROR(VLOOKUP($B10,科目チェック!$B$9:$H$32,7,FALSE),IFERROR(VLOOKUP($B10,科目チェック!$K$9:$Q$18,7,FALSE),IFERROR(VLOOKUP($B10,科目チェック!$K$27:$Q$37,7,FALSE),IFERROR(VLOOKUP($B10,科目チェック!$B$46:$H$90,7,FALSE),IFERROR(VLOOKUP($B10,科目チェック!$K$46:$Q$96,7,FALSE),IFERROR(VLOOKUP($B10,科目チェック!$K$27:$Q$37,7,FALSE),IFERROR(VLOOKUP($B10,科目チェック!$T$46:$Z$78,7,FALSE),IFERROR(VLOOKUP($B10,科目チェック!$T$82:$Z$89,7,FALSE),IFERROR(VLOOKUP($B10,科目チェック!X94:AA97,7,FALSE),"「履修科目チェック」のリストに該当番号無し"))))))))))</f>
        <v/>
      </c>
      <c r="L10" s="70"/>
      <c r="M10" s="176"/>
      <c r="N10" s="71"/>
      <c r="P10" s="494" t="s">
        <v>542</v>
      </c>
      <c r="Q10" s="494"/>
      <c r="R10" s="494"/>
      <c r="S10" s="494"/>
      <c r="T10" s="494"/>
      <c r="U10" s="494"/>
      <c r="V10" s="494"/>
      <c r="W10" s="494" t="s">
        <v>541</v>
      </c>
      <c r="X10" s="491"/>
      <c r="Y10" s="491"/>
      <c r="Z10" s="491"/>
      <c r="AA10" s="491"/>
      <c r="AB10" s="491"/>
      <c r="AC10" s="491"/>
      <c r="AD10" s="494" t="s">
        <v>559</v>
      </c>
      <c r="AE10" s="491"/>
      <c r="AF10" s="491"/>
      <c r="AG10" s="491"/>
      <c r="AH10" s="491"/>
      <c r="AI10" s="491"/>
      <c r="AJ10" s="491"/>
    </row>
    <row r="11" spans="1:37" ht="16" customHeight="1">
      <c r="A11" s="113">
        <v>3</v>
      </c>
      <c r="B11" s="173"/>
      <c r="C11" s="475" t="str">
        <f>IF($B11="","",IFERROR(VLOOKUP($B11,科目チェック!$B$9:$H$32,2,FALSE),IFERROR(VLOOKUP($B11,科目チェック!$K$9:$Q$18,2,FALSE),IFERROR(VLOOKUP($B11,科目チェック!$K$27:$Q$37,2,FALSE),IFERROR(VLOOKUP($B11,科目チェック!$B$46:$H$90,2,FALSE),IFERROR(VLOOKUP($B11,科目チェック!$K$46:$Q$96,2,FALSE),IFERROR(VLOOKUP($B11,科目チェック!$K$27:$Q$37,2,FALSE),IFERROR(VLOOKUP($B11,科目チェック!$T$46:$Z$78,2,FALSE),IFERROR(VLOOKUP($B11,科目チェック!$T$82:$Z$89,2,FALSE),IFERROR(VLOOKUP($B11,科目チェック!T95:Z98,2,FALSE),"「履修科目チェック」のリストに該当番号無し"))))))))))</f>
        <v/>
      </c>
      <c r="D11" s="505"/>
      <c r="E11" s="505"/>
      <c r="F11" s="505"/>
      <c r="G11" s="115" t="str">
        <f>IF($B11="","",IFERROR(VLOOKUP($B11,科目チェック!$B$9:$H$32,3,FALSE),IFERROR(VLOOKUP($B11,科目チェック!$K$9:$Q$18,3,FALSE),IFERROR(VLOOKUP($B11,科目チェック!$K$27:$Q$37,3,FALSE),IFERROR(VLOOKUP($B11,科目チェック!$B$46:$H$90,3,FALSE),IFERROR(VLOOKUP($B11,科目チェック!$K$46:$Q$96,3,FALSE),IFERROR(VLOOKUP($B11,科目チェック!$K$27:$Q$37,3,FALSE),IFERROR(VLOOKUP($B11,科目チェック!$T$46:$Z$78,3,FALSE),IFERROR(VLOOKUP($B11,科目チェック!$T$82:$Z$89,3,FALSE),IFERROR(VLOOKUP($B11,科目チェック!T95:Z98,3,FALSE),"「履修科目チェック」のリストに該当番号無し"))))))))))</f>
        <v/>
      </c>
      <c r="H11" s="82"/>
      <c r="I11" s="158" t="str">
        <f>IF(H11="","",G11*LOOKUP(H11,{"A","B","C","D","F";4,3,2,1,0}))</f>
        <v/>
      </c>
      <c r="J11" s="115" t="str">
        <f>IF($B11="","",IFERROR(VLOOKUP($B11,科目チェック!$B$9:$H$32,6,FALSE),IFERROR(VLOOKUP($B11,科目チェック!$K$9:$Q$18,6,FALSE),IFERROR(VLOOKUP($B11,科目チェック!$K$27:$Q$37,6,FALSE),IFERROR(VLOOKUP($B11,科目チェック!$B$46:$H$90,6,FALSE),IFERROR(VLOOKUP($B11,科目チェック!$K$46:$Q$96,6,FALSE),IFERROR(VLOOKUP($B11,科目チェック!$K$27:$Q$37,6,FALSE),IFERROR(VLOOKUP($B11,科目チェック!$T$46:$Z$78,6,FALSE),IFERROR(VLOOKUP($B11,科目チェック!$T$82:$Z$89,6,FALSE),IFERROR(VLOOKUP($B11,科目チェック!W95:AA98,6,FALSE),"「履修科目チェック」のリストに該当番号無し"))))))))))</f>
        <v/>
      </c>
      <c r="K11" s="115" t="str">
        <f>IF($B11="","",IFERROR(VLOOKUP($B11,科目チェック!$B$9:$H$32,7,FALSE),IFERROR(VLOOKUP($B11,科目チェック!$K$9:$Q$18,7,FALSE),IFERROR(VLOOKUP($B11,科目チェック!$K$27:$Q$37,7,FALSE),IFERROR(VLOOKUP($B11,科目チェック!$B$46:$H$90,7,FALSE),IFERROR(VLOOKUP($B11,科目チェック!$K$46:$Q$96,7,FALSE),IFERROR(VLOOKUP($B11,科目チェック!$K$27:$Q$37,7,FALSE),IFERROR(VLOOKUP($B11,科目チェック!$T$46:$Z$78,7,FALSE),IFERROR(VLOOKUP($B11,科目チェック!$T$82:$Z$89,7,FALSE),IFERROR(VLOOKUP($B11,科目チェック!X95:AA98,7,FALSE),"「履修科目チェック」のリストに該当番号無し"))))))))))</f>
        <v/>
      </c>
      <c r="L11" s="70"/>
      <c r="M11" s="176"/>
      <c r="N11" s="71"/>
      <c r="P11" s="494"/>
      <c r="Q11" s="494"/>
      <c r="R11" s="494"/>
      <c r="S11" s="494"/>
      <c r="T11" s="494"/>
      <c r="U11" s="494"/>
      <c r="V11" s="494"/>
      <c r="W11" s="491"/>
      <c r="X11" s="491"/>
      <c r="Y11" s="491"/>
      <c r="Z11" s="491"/>
      <c r="AA11" s="491"/>
      <c r="AB11" s="491"/>
      <c r="AC11" s="491"/>
      <c r="AD11" s="491"/>
      <c r="AE11" s="491"/>
      <c r="AF11" s="491"/>
      <c r="AG11" s="491"/>
      <c r="AH11" s="491"/>
      <c r="AI11" s="491"/>
      <c r="AJ11" s="491"/>
    </row>
    <row r="12" spans="1:37" ht="16" customHeight="1">
      <c r="A12" s="113">
        <v>4</v>
      </c>
      <c r="B12" s="173"/>
      <c r="C12" s="475" t="str">
        <f>IF($B12="","",IFERROR(VLOOKUP($B12,科目チェック!$B$9:$H$32,2,FALSE),IFERROR(VLOOKUP($B12,科目チェック!$K$9:$Q$18,2,FALSE),IFERROR(VLOOKUP($B12,科目チェック!$K$27:$Q$37,2,FALSE),IFERROR(VLOOKUP($B12,科目チェック!$B$46:$H$90,2,FALSE),IFERROR(VLOOKUP($B12,科目チェック!$K$46:$Q$96,2,FALSE),IFERROR(VLOOKUP($B12,科目チェック!$K$27:$Q$37,2,FALSE),IFERROR(VLOOKUP($B12,科目チェック!$T$46:$Z$78,2,FALSE),IFERROR(VLOOKUP($B12,科目チェック!$T$82:$Z$89,2,FALSE),IFERROR(VLOOKUP($B12,科目チェック!T96:Z99,2,FALSE),"「履修科目チェック」のリストに該当番号無し"))))))))))</f>
        <v/>
      </c>
      <c r="D12" s="505"/>
      <c r="E12" s="505"/>
      <c r="F12" s="505"/>
      <c r="G12" s="115" t="str">
        <f>IF($B12="","",IFERROR(VLOOKUP($B12,科目チェック!$B$9:$H$32,3,FALSE),IFERROR(VLOOKUP($B12,科目チェック!$K$9:$Q$18,3,FALSE),IFERROR(VLOOKUP($B12,科目チェック!$K$27:$Q$37,3,FALSE),IFERROR(VLOOKUP($B12,科目チェック!$B$46:$H$90,3,FALSE),IFERROR(VLOOKUP($B12,科目チェック!$K$46:$Q$96,3,FALSE),IFERROR(VLOOKUP($B12,科目チェック!$K$27:$Q$37,3,FALSE),IFERROR(VLOOKUP($B12,科目チェック!$T$46:$Z$78,3,FALSE),IFERROR(VLOOKUP($B12,科目チェック!$T$82:$Z$89,3,FALSE),IFERROR(VLOOKUP($B12,科目チェック!T96:Z99,3,FALSE),"「履修科目チェック」のリストに該当番号無し"))))))))))</f>
        <v/>
      </c>
      <c r="H12" s="82"/>
      <c r="I12" s="158" t="str">
        <f>IF(H12="","",G12*LOOKUP(H12,{"A","B","C","D","F";4,3,2,1,0}))</f>
        <v/>
      </c>
      <c r="J12" s="115" t="str">
        <f>IF($B12="","",IFERROR(VLOOKUP($B12,科目チェック!$B$9:$H$32,6,FALSE),IFERROR(VLOOKUP($B12,科目チェック!$K$9:$Q$18,6,FALSE),IFERROR(VLOOKUP($B12,科目チェック!$K$27:$Q$37,6,FALSE),IFERROR(VLOOKUP($B12,科目チェック!$B$46:$H$90,6,FALSE),IFERROR(VLOOKUP($B12,科目チェック!$K$46:$Q$96,6,FALSE),IFERROR(VLOOKUP($B12,科目チェック!$K$27:$Q$37,6,FALSE),IFERROR(VLOOKUP($B12,科目チェック!$T$46:$Z$78,6,FALSE),IFERROR(VLOOKUP($B12,科目チェック!$T$82:$Z$89,6,FALSE),IFERROR(VLOOKUP($B12,科目チェック!W96:AA99,6,FALSE),"「履修科目チェック」のリストに該当番号無し"))))))))))</f>
        <v/>
      </c>
      <c r="K12" s="115" t="str">
        <f>IF($B12="","",IFERROR(VLOOKUP($B12,科目チェック!$B$9:$H$32,7,FALSE),IFERROR(VLOOKUP($B12,科目チェック!$K$9:$Q$18,7,FALSE),IFERROR(VLOOKUP($B12,科目チェック!$K$27:$Q$37,7,FALSE),IFERROR(VLOOKUP($B12,科目チェック!$B$46:$H$90,7,FALSE),IFERROR(VLOOKUP($B12,科目チェック!$K$46:$Q$96,7,FALSE),IFERROR(VLOOKUP($B12,科目チェック!$K$27:$Q$37,7,FALSE),IFERROR(VLOOKUP($B12,科目チェック!$T$46:$Z$78,7,FALSE),IFERROR(VLOOKUP($B12,科目チェック!$T$82:$Z$89,7,FALSE),IFERROR(VLOOKUP($B12,科目チェック!X96:AA99,7,FALSE),"「履修科目チェック」のリストに該当番号無し"))))))))))</f>
        <v/>
      </c>
      <c r="L12" s="70"/>
      <c r="M12" s="176"/>
      <c r="N12" s="71"/>
      <c r="P12" s="485" t="s">
        <v>539</v>
      </c>
      <c r="Q12" s="485"/>
      <c r="R12" s="485"/>
      <c r="S12" s="485"/>
      <c r="T12" s="485"/>
      <c r="U12" s="485"/>
      <c r="V12" s="485"/>
      <c r="W12" s="485" t="s">
        <v>538</v>
      </c>
      <c r="X12" s="481"/>
      <c r="Y12" s="481"/>
      <c r="Z12" s="481"/>
      <c r="AA12" s="481"/>
      <c r="AB12" s="481"/>
      <c r="AC12" s="481"/>
      <c r="AD12" s="485" t="s">
        <v>543</v>
      </c>
      <c r="AE12" s="481"/>
      <c r="AF12" s="481"/>
      <c r="AG12" s="481"/>
      <c r="AH12" s="481"/>
      <c r="AI12" s="481"/>
      <c r="AJ12" s="481"/>
    </row>
    <row r="13" spans="1:37" ht="16" customHeight="1">
      <c r="A13" s="113">
        <v>5</v>
      </c>
      <c r="B13" s="173"/>
      <c r="C13" s="475" t="str">
        <f>IF($B13="","",IFERROR(VLOOKUP($B13,科目チェック!$B$9:$H$32,2,FALSE),IFERROR(VLOOKUP($B13,科目チェック!$K$9:$Q$18,2,FALSE),IFERROR(VLOOKUP($B13,科目チェック!$K$27:$Q$37,2,FALSE),IFERROR(VLOOKUP($B13,科目チェック!$B$46:$H$90,2,FALSE),IFERROR(VLOOKUP($B13,科目チェック!$K$46:$Q$96,2,FALSE),IFERROR(VLOOKUP($B13,科目チェック!$K$27:$Q$37,2,FALSE),IFERROR(VLOOKUP($B13,科目チェック!$T$46:$Z$78,2,FALSE),IFERROR(VLOOKUP($B13,科目チェック!$T$82:$Z$89,2,FALSE),IFERROR(VLOOKUP($B13,科目チェック!T97:Z100,2,FALSE),"「履修科目チェック」のリストに該当番号無し"))))))))))</f>
        <v/>
      </c>
      <c r="D13" s="505"/>
      <c r="E13" s="505"/>
      <c r="F13" s="505"/>
      <c r="G13" s="115" t="str">
        <f>IF($B13="","",IFERROR(VLOOKUP($B13,科目チェック!$B$9:$H$32,3,FALSE),IFERROR(VLOOKUP($B13,科目チェック!$K$9:$Q$18,3,FALSE),IFERROR(VLOOKUP($B13,科目チェック!$K$27:$Q$37,3,FALSE),IFERROR(VLOOKUP($B13,科目チェック!$B$46:$H$90,3,FALSE),IFERROR(VLOOKUP($B13,科目チェック!$K$46:$Q$96,3,FALSE),IFERROR(VLOOKUP($B13,科目チェック!$K$27:$Q$37,3,FALSE),IFERROR(VLOOKUP($B13,科目チェック!$T$46:$Z$78,3,FALSE),IFERROR(VLOOKUP($B13,科目チェック!$T$82:$Z$89,3,FALSE),IFERROR(VLOOKUP($B13,科目チェック!T97:Z100,3,FALSE),"「履修科目チェック」のリストに該当番号無し"))))))))))</f>
        <v/>
      </c>
      <c r="H13" s="82"/>
      <c r="I13" s="158" t="str">
        <f>IF(H13="","",G13*LOOKUP(H13,{"A","B","C","D","F";4,3,2,1,0}))</f>
        <v/>
      </c>
      <c r="J13" s="115" t="str">
        <f>IF($B13="","",IFERROR(VLOOKUP($B13,科目チェック!$B$9:$H$32,6,FALSE),IFERROR(VLOOKUP($B13,科目チェック!$K$9:$Q$18,6,FALSE),IFERROR(VLOOKUP($B13,科目チェック!$K$27:$Q$37,6,FALSE),IFERROR(VLOOKUP($B13,科目チェック!$B$46:$H$90,6,FALSE),IFERROR(VLOOKUP($B13,科目チェック!$K$46:$Q$96,6,FALSE),IFERROR(VLOOKUP($B13,科目チェック!$K$27:$Q$37,6,FALSE),IFERROR(VLOOKUP($B13,科目チェック!$T$46:$Z$78,6,FALSE),IFERROR(VLOOKUP($B13,科目チェック!$T$82:$Z$89,6,FALSE),IFERROR(VLOOKUP($B13,科目チェック!W97:AA100,6,FALSE),"「履修科目チェック」のリストに該当番号無し"))))))))))</f>
        <v/>
      </c>
      <c r="K13" s="115" t="str">
        <f>IF($B13="","",IFERROR(VLOOKUP($B13,科目チェック!$B$9:$H$32,7,FALSE),IFERROR(VLOOKUP($B13,科目チェック!$K$9:$Q$18,7,FALSE),IFERROR(VLOOKUP($B13,科目チェック!$K$27:$Q$37,7,FALSE),IFERROR(VLOOKUP($B13,科目チェック!$B$46:$H$90,7,FALSE),IFERROR(VLOOKUP($B13,科目チェック!$K$46:$Q$96,7,FALSE),IFERROR(VLOOKUP($B13,科目チェック!$K$27:$Q$37,7,FALSE),IFERROR(VLOOKUP($B13,科目チェック!$T$46:$Z$78,7,FALSE),IFERROR(VLOOKUP($B13,科目チェック!$T$82:$Z$89,7,FALSE),IFERROR(VLOOKUP($B13,科目チェック!X97:AA100,7,FALSE),"「履修科目チェック」のリストに該当番号無し"))))))))))</f>
        <v/>
      </c>
      <c r="L13" s="70"/>
      <c r="M13" s="176"/>
      <c r="N13" s="71"/>
      <c r="P13" s="486"/>
      <c r="Q13" s="486"/>
      <c r="R13" s="486"/>
      <c r="S13" s="486"/>
      <c r="T13" s="486"/>
      <c r="U13" s="486"/>
      <c r="V13" s="486"/>
      <c r="W13" s="482"/>
      <c r="X13" s="482"/>
      <c r="Y13" s="482"/>
      <c r="Z13" s="482"/>
      <c r="AA13" s="482"/>
      <c r="AB13" s="482"/>
      <c r="AC13" s="482"/>
      <c r="AD13" s="482"/>
      <c r="AE13" s="482"/>
      <c r="AF13" s="482"/>
      <c r="AG13" s="482"/>
      <c r="AH13" s="482"/>
      <c r="AI13" s="482"/>
      <c r="AJ13" s="482"/>
    </row>
    <row r="14" spans="1:37" ht="16" customHeight="1">
      <c r="A14" s="113">
        <v>6</v>
      </c>
      <c r="B14" s="173"/>
      <c r="C14" s="475" t="str">
        <f>IF($B14="","",IFERROR(VLOOKUP($B14,科目チェック!$B$9:$H$32,2,FALSE),IFERROR(VLOOKUP($B14,科目チェック!$K$9:$Q$18,2,FALSE),IFERROR(VLOOKUP($B14,科目チェック!$K$27:$Q$37,2,FALSE),IFERROR(VLOOKUP($B14,科目チェック!$B$46:$H$90,2,FALSE),IFERROR(VLOOKUP($B14,科目チェック!$K$46:$Q$96,2,FALSE),IFERROR(VLOOKUP($B14,科目チェック!$K$27:$Q$37,2,FALSE),IFERROR(VLOOKUP($B14,科目チェック!$T$46:$Z$78,2,FALSE),IFERROR(VLOOKUP($B14,科目チェック!$T$82:$Z$89,2,FALSE),IFERROR(VLOOKUP($B14,科目チェック!T98:Z101,2,FALSE),"「履修科目チェック」のリストに該当番号無し"))))))))))</f>
        <v/>
      </c>
      <c r="D14" s="505"/>
      <c r="E14" s="505"/>
      <c r="F14" s="505"/>
      <c r="G14" s="115" t="str">
        <f>IF($B14="","",IFERROR(VLOOKUP($B14,科目チェック!$B$9:$H$32,3,FALSE),IFERROR(VLOOKUP($B14,科目チェック!$K$9:$Q$18,3,FALSE),IFERROR(VLOOKUP($B14,科目チェック!$K$27:$Q$37,3,FALSE),IFERROR(VLOOKUP($B14,科目チェック!$B$46:$H$90,3,FALSE),IFERROR(VLOOKUP($B14,科目チェック!$K$46:$Q$96,3,FALSE),IFERROR(VLOOKUP($B14,科目チェック!$K$27:$Q$37,3,FALSE),IFERROR(VLOOKUP($B14,科目チェック!$T$46:$Z$78,3,FALSE),IFERROR(VLOOKUP($B14,科目チェック!$T$82:$Z$89,3,FALSE),IFERROR(VLOOKUP($B14,科目チェック!T98:Z101,3,FALSE),"「履修科目チェック」のリストに該当番号無し"))))))))))</f>
        <v/>
      </c>
      <c r="H14" s="82"/>
      <c r="I14" s="158" t="str">
        <f>IF(H14="","",G14*LOOKUP(H14,{"A","B","C","D","F";4,3,2,1,0}))</f>
        <v/>
      </c>
      <c r="J14" s="115" t="str">
        <f>IF($B14="","",IFERROR(VLOOKUP($B14,科目チェック!$B$9:$H$32,6,FALSE),IFERROR(VLOOKUP($B14,科目チェック!$K$9:$Q$18,6,FALSE),IFERROR(VLOOKUP($B14,科目チェック!$K$27:$Q$37,6,FALSE),IFERROR(VLOOKUP($B14,科目チェック!$B$46:$H$90,6,FALSE),IFERROR(VLOOKUP($B14,科目チェック!$K$46:$Q$96,6,FALSE),IFERROR(VLOOKUP($B14,科目チェック!$K$27:$Q$37,6,FALSE),IFERROR(VLOOKUP($B14,科目チェック!$T$46:$Z$78,6,FALSE),IFERROR(VLOOKUP($B14,科目チェック!$T$82:$Z$89,6,FALSE),IFERROR(VLOOKUP($B14,科目チェック!W98:AA101,6,FALSE),"「履修科目チェック」のリストに該当番号無し"))))))))))</f>
        <v/>
      </c>
      <c r="K14" s="115" t="str">
        <f>IF($B14="","",IFERROR(VLOOKUP($B14,科目チェック!$B$9:$H$32,7,FALSE),IFERROR(VLOOKUP($B14,科目チェック!$K$9:$Q$18,7,FALSE),IFERROR(VLOOKUP($B14,科目チェック!$K$27:$Q$37,7,FALSE),IFERROR(VLOOKUP($B14,科目チェック!$B$46:$H$90,7,FALSE),IFERROR(VLOOKUP($B14,科目チェック!$K$46:$Q$96,7,FALSE),IFERROR(VLOOKUP($B14,科目チェック!$K$27:$Q$37,7,FALSE),IFERROR(VLOOKUP($B14,科目チェック!$T$46:$Z$78,7,FALSE),IFERROR(VLOOKUP($B14,科目チェック!$T$82:$Z$89,7,FALSE),IFERROR(VLOOKUP($B14,科目チェック!X98:AA101,7,FALSE),"「履修科目チェック」のリストに該当番号無し"))))))))))</f>
        <v/>
      </c>
      <c r="L14" s="70"/>
      <c r="M14" s="176"/>
      <c r="N14" s="71"/>
      <c r="P14" s="486" t="s">
        <v>540</v>
      </c>
      <c r="Q14" s="486"/>
      <c r="R14" s="486"/>
      <c r="S14" s="486"/>
      <c r="T14" s="486"/>
      <c r="U14" s="486"/>
      <c r="V14" s="486"/>
      <c r="W14" s="486" t="s">
        <v>544</v>
      </c>
      <c r="X14" s="482"/>
      <c r="Y14" s="482"/>
      <c r="Z14" s="482"/>
      <c r="AA14" s="482"/>
      <c r="AB14" s="482"/>
      <c r="AC14" s="482"/>
      <c r="AD14" s="486" t="s">
        <v>530</v>
      </c>
      <c r="AE14" s="482"/>
      <c r="AF14" s="482"/>
      <c r="AG14" s="482"/>
      <c r="AH14" s="482"/>
      <c r="AI14" s="482"/>
      <c r="AJ14" s="482"/>
    </row>
    <row r="15" spans="1:37" ht="16" customHeight="1">
      <c r="A15" s="113">
        <v>7</v>
      </c>
      <c r="B15" s="173"/>
      <c r="C15" s="475" t="str">
        <f>IF($B15="","",IFERROR(VLOOKUP($B15,科目チェック!$B$9:$H$32,2,FALSE),IFERROR(VLOOKUP($B15,科目チェック!$K$9:$Q$18,2,FALSE),IFERROR(VLOOKUP($B15,科目チェック!$K$27:$Q$37,2,FALSE),IFERROR(VLOOKUP($B15,科目チェック!$B$46:$H$90,2,FALSE),IFERROR(VLOOKUP($B15,科目チェック!$K$46:$Q$96,2,FALSE),IFERROR(VLOOKUP($B15,科目チェック!$K$27:$Q$37,2,FALSE),IFERROR(VLOOKUP($B15,科目チェック!$T$46:$Z$78,2,FALSE),IFERROR(VLOOKUP($B15,科目チェック!$T$82:$Z$89,2,FALSE),IFERROR(VLOOKUP($B15,科目チェック!T99:Z102,2,FALSE),"「履修科目チェック」のリストに該当番号無し"))))))))))</f>
        <v/>
      </c>
      <c r="D15" s="505"/>
      <c r="E15" s="505"/>
      <c r="F15" s="505"/>
      <c r="G15" s="115" t="str">
        <f>IF($B15="","",IFERROR(VLOOKUP($B15,科目チェック!$B$9:$H$32,3,FALSE),IFERROR(VLOOKUP($B15,科目チェック!$K$9:$Q$18,3,FALSE),IFERROR(VLOOKUP($B15,科目チェック!$K$27:$Q$37,3,FALSE),IFERROR(VLOOKUP($B15,科目チェック!$B$46:$H$90,3,FALSE),IFERROR(VLOOKUP($B15,科目チェック!$K$46:$Q$96,3,FALSE),IFERROR(VLOOKUP($B15,科目チェック!$K$27:$Q$37,3,FALSE),IFERROR(VLOOKUP($B15,科目チェック!$T$46:$Z$78,3,FALSE),IFERROR(VLOOKUP($B15,科目チェック!$T$82:$Z$89,3,FALSE),IFERROR(VLOOKUP($B15,科目チェック!T99:Z102,3,FALSE),"「履修科目チェック」のリストに該当番号無し"))))))))))</f>
        <v/>
      </c>
      <c r="H15" s="82"/>
      <c r="I15" s="158" t="str">
        <f>IF(H15="","",G15*LOOKUP(H15,{"A","B","C","D","F";4,3,2,1,0}))</f>
        <v/>
      </c>
      <c r="J15" s="115" t="str">
        <f>IF($B15="","",IFERROR(VLOOKUP($B15,科目チェック!$B$9:$H$32,6,FALSE),IFERROR(VLOOKUP($B15,科目チェック!$K$9:$Q$18,6,FALSE),IFERROR(VLOOKUP($B15,科目チェック!$K$27:$Q$37,6,FALSE),IFERROR(VLOOKUP($B15,科目チェック!$B$46:$H$90,6,FALSE),IFERROR(VLOOKUP($B15,科目チェック!$K$46:$Q$96,6,FALSE),IFERROR(VLOOKUP($B15,科目チェック!$K$27:$Q$37,6,FALSE),IFERROR(VLOOKUP($B15,科目チェック!$T$46:$Z$78,6,FALSE),IFERROR(VLOOKUP($B15,科目チェック!$T$82:$Z$89,6,FALSE),IFERROR(VLOOKUP($B15,科目チェック!W99:AA102,6,FALSE),"「履修科目チェック」のリストに該当番号無し"))))))))))</f>
        <v/>
      </c>
      <c r="K15" s="115" t="str">
        <f>IF($B15="","",IFERROR(VLOOKUP($B15,科目チェック!$B$9:$H$32,7,FALSE),IFERROR(VLOOKUP($B15,科目チェック!$K$9:$Q$18,7,FALSE),IFERROR(VLOOKUP($B15,科目チェック!$K$27:$Q$37,7,FALSE),IFERROR(VLOOKUP($B15,科目チェック!$B$46:$H$90,7,FALSE),IFERROR(VLOOKUP($B15,科目チェック!$K$46:$Q$96,7,FALSE),IFERROR(VLOOKUP($B15,科目チェック!$K$27:$Q$37,7,FALSE),IFERROR(VLOOKUP($B15,科目チェック!$T$46:$Z$78,7,FALSE),IFERROR(VLOOKUP($B15,科目チェック!$T$82:$Z$89,7,FALSE),IFERROR(VLOOKUP($B15,科目チェック!X99:AA102,7,FALSE),"「履修科目チェック」のリストに該当番号無し"))))))))))</f>
        <v/>
      </c>
      <c r="L15" s="70"/>
      <c r="M15" s="176"/>
      <c r="N15" s="71"/>
      <c r="P15" s="487"/>
      <c r="Q15" s="487"/>
      <c r="R15" s="487"/>
      <c r="S15" s="487"/>
      <c r="T15" s="487"/>
      <c r="U15" s="487"/>
      <c r="V15" s="487"/>
      <c r="W15" s="484"/>
      <c r="X15" s="484"/>
      <c r="Y15" s="484"/>
      <c r="Z15" s="484"/>
      <c r="AA15" s="484"/>
      <c r="AB15" s="484"/>
      <c r="AC15" s="484"/>
      <c r="AD15" s="484"/>
      <c r="AE15" s="484"/>
      <c r="AF15" s="484"/>
      <c r="AG15" s="484"/>
      <c r="AH15" s="484"/>
      <c r="AI15" s="484"/>
      <c r="AJ15" s="484"/>
    </row>
    <row r="16" spans="1:37" ht="16" customHeight="1">
      <c r="A16" s="113">
        <v>8</v>
      </c>
      <c r="B16" s="173"/>
      <c r="C16" s="475" t="str">
        <f>IF($B16="","",IFERROR(VLOOKUP($B16,科目チェック!$B$9:$H$32,2,FALSE),IFERROR(VLOOKUP($B16,科目チェック!$K$9:$Q$18,2,FALSE),IFERROR(VLOOKUP($B16,科目チェック!$K$27:$Q$37,2,FALSE),IFERROR(VLOOKUP($B16,科目チェック!$B$46:$H$90,2,FALSE),IFERROR(VLOOKUP($B16,科目チェック!$K$46:$Q$96,2,FALSE),IFERROR(VLOOKUP($B16,科目チェック!$K$27:$Q$37,2,FALSE),IFERROR(VLOOKUP($B16,科目チェック!$T$46:$Z$78,2,FALSE),IFERROR(VLOOKUP($B16,科目チェック!$T$82:$Z$89,2,FALSE),IFERROR(VLOOKUP($B16,科目チェック!T100:Z103,2,FALSE),"「履修科目チェック」のリストに該当番号無し"))))))))))</f>
        <v/>
      </c>
      <c r="D16" s="505"/>
      <c r="E16" s="505"/>
      <c r="F16" s="505"/>
      <c r="G16" s="115" t="str">
        <f>IF($B16="","",IFERROR(VLOOKUP($B16,科目チェック!$B$9:$H$32,3,FALSE),IFERROR(VLOOKUP($B16,科目チェック!$K$9:$Q$18,3,FALSE),IFERROR(VLOOKUP($B16,科目チェック!$K$27:$Q$37,3,FALSE),IFERROR(VLOOKUP($B16,科目チェック!$B$46:$H$90,3,FALSE),IFERROR(VLOOKUP($B16,科目チェック!$K$46:$Q$96,3,FALSE),IFERROR(VLOOKUP($B16,科目チェック!$K$27:$Q$37,3,FALSE),IFERROR(VLOOKUP($B16,科目チェック!$T$46:$Z$78,3,FALSE),IFERROR(VLOOKUP($B16,科目チェック!$T$82:$Z$89,3,FALSE),IFERROR(VLOOKUP($B16,科目チェック!T100:Z103,3,FALSE),"「履修科目チェック」のリストに該当番号無し"))))))))))</f>
        <v/>
      </c>
      <c r="H16" s="82"/>
      <c r="I16" s="158" t="str">
        <f>IF(H16="","",G16*LOOKUP(H16,{"A","B","C","D","F";4,3,2,1,0}))</f>
        <v/>
      </c>
      <c r="J16" s="115" t="str">
        <f>IF($B16="","",IFERROR(VLOOKUP($B16,科目チェック!$B$9:$H$32,6,FALSE),IFERROR(VLOOKUP($B16,科目チェック!$K$9:$Q$18,6,FALSE),IFERROR(VLOOKUP($B16,科目チェック!$K$27:$Q$37,6,FALSE),IFERROR(VLOOKUP($B16,科目チェック!$B$46:$H$90,6,FALSE),IFERROR(VLOOKUP($B16,科目チェック!$K$46:$Q$96,6,FALSE),IFERROR(VLOOKUP($B16,科目チェック!$K$27:$Q$37,6,FALSE),IFERROR(VLOOKUP($B16,科目チェック!$T$46:$Z$78,6,FALSE),IFERROR(VLOOKUP($B16,科目チェック!$T$82:$Z$89,6,FALSE),IFERROR(VLOOKUP($B16,科目チェック!W100:AA103,6,FALSE),"「履修科目チェック」のリストに該当番号無し"))))))))))</f>
        <v/>
      </c>
      <c r="K16" s="115" t="str">
        <f>IF($B16="","",IFERROR(VLOOKUP($B16,科目チェック!$B$9:$H$32,7,FALSE),IFERROR(VLOOKUP($B16,科目チェック!$K$9:$Q$18,7,FALSE),IFERROR(VLOOKUP($B16,科目チェック!$K$27:$Q$37,7,FALSE),IFERROR(VLOOKUP($B16,科目チェック!$B$46:$H$90,7,FALSE),IFERROR(VLOOKUP($B16,科目チェック!$K$46:$Q$96,7,FALSE),IFERROR(VLOOKUP($B16,科目チェック!$K$27:$Q$37,7,FALSE),IFERROR(VLOOKUP($B16,科目チェック!$T$46:$Z$78,7,FALSE),IFERROR(VLOOKUP($B16,科目チェック!$T$82:$Z$89,7,FALSE),IFERROR(VLOOKUP($B16,科目チェック!X100:AA103,7,FALSE),"「履修科目チェック」のリストに該当番号無し"))))))))))</f>
        <v/>
      </c>
      <c r="L16" s="70"/>
      <c r="M16" s="176"/>
      <c r="N16" s="71"/>
      <c r="P16" s="523" t="s">
        <v>534</v>
      </c>
      <c r="Q16" s="523"/>
      <c r="R16" s="523"/>
      <c r="S16" s="523"/>
      <c r="T16" s="523"/>
      <c r="U16" s="523"/>
      <c r="V16" s="523"/>
      <c r="W16" s="523"/>
      <c r="X16" s="523"/>
      <c r="Y16" s="523"/>
      <c r="Z16" s="523"/>
      <c r="AA16" s="523"/>
      <c r="AB16" s="523"/>
      <c r="AC16" s="523"/>
      <c r="AD16" s="523"/>
      <c r="AE16" s="523"/>
      <c r="AF16" s="523"/>
      <c r="AG16" s="523"/>
      <c r="AH16" s="523"/>
      <c r="AI16" s="523"/>
      <c r="AJ16" s="523"/>
    </row>
    <row r="17" spans="1:36" ht="16" customHeight="1">
      <c r="A17" s="113">
        <v>9</v>
      </c>
      <c r="B17" s="173"/>
      <c r="C17" s="475" t="str">
        <f>IF($B17="","",IFERROR(VLOOKUP($B17,科目チェック!$B$9:$H$32,2,FALSE),IFERROR(VLOOKUP($B17,科目チェック!$K$9:$Q$18,2,FALSE),IFERROR(VLOOKUP($B17,科目チェック!$K$27:$Q$37,2,FALSE),IFERROR(VLOOKUP($B17,科目チェック!$B$46:$H$90,2,FALSE),IFERROR(VLOOKUP($B17,科目チェック!$K$46:$Q$96,2,FALSE),IFERROR(VLOOKUP($B17,科目チェック!$K$27:$Q$37,2,FALSE),IFERROR(VLOOKUP($B17,科目チェック!$T$46:$Z$78,2,FALSE),IFERROR(VLOOKUP($B17,科目チェック!$T$82:$Z$89,2,FALSE),IFERROR(VLOOKUP($B17,科目チェック!T101:Z104,2,FALSE),"「履修科目チェック」のリストに該当番号無し"))))))))))</f>
        <v/>
      </c>
      <c r="D17" s="505"/>
      <c r="E17" s="505"/>
      <c r="F17" s="505"/>
      <c r="G17" s="115" t="str">
        <f>IF($B17="","",IFERROR(VLOOKUP($B17,科目チェック!$B$9:$H$32,3,FALSE),IFERROR(VLOOKUP($B17,科目チェック!$K$9:$Q$18,3,FALSE),IFERROR(VLOOKUP($B17,科目チェック!$K$27:$Q$37,3,FALSE),IFERROR(VLOOKUP($B17,科目チェック!$B$46:$H$90,3,FALSE),IFERROR(VLOOKUP($B17,科目チェック!$K$46:$Q$96,3,FALSE),IFERROR(VLOOKUP($B17,科目チェック!$K$27:$Q$37,3,FALSE),IFERROR(VLOOKUP($B17,科目チェック!$T$46:$Z$78,3,FALSE),IFERROR(VLOOKUP($B17,科目チェック!$T$82:$Z$89,3,FALSE),IFERROR(VLOOKUP($B17,科目チェック!T101:Z104,3,FALSE),"「履修科目チェック」のリストに該当番号無し"))))))))))</f>
        <v/>
      </c>
      <c r="H17" s="82"/>
      <c r="I17" s="158" t="str">
        <f>IF(H17="","",G17*LOOKUP(H17,{"A","B","C","D","F";4,3,2,1,0}))</f>
        <v/>
      </c>
      <c r="J17" s="115" t="str">
        <f>IF($B17="","",IFERROR(VLOOKUP($B17,科目チェック!$B$9:$H$32,6,FALSE),IFERROR(VLOOKUP($B17,科目チェック!$K$9:$Q$18,6,FALSE),IFERROR(VLOOKUP($B17,科目チェック!$K$27:$Q$37,6,FALSE),IFERROR(VLOOKUP($B17,科目チェック!$B$46:$H$90,6,FALSE),IFERROR(VLOOKUP($B17,科目チェック!$K$46:$Q$96,6,FALSE),IFERROR(VLOOKUP($B17,科目チェック!$K$27:$Q$37,6,FALSE),IFERROR(VLOOKUP($B17,科目チェック!$T$46:$Z$78,6,FALSE),IFERROR(VLOOKUP($B17,科目チェック!$T$82:$Z$89,6,FALSE),IFERROR(VLOOKUP($B17,科目チェック!W101:AA104,6,FALSE),"「履修科目チェック」のリストに該当番号無し"))))))))))</f>
        <v/>
      </c>
      <c r="K17" s="115" t="str">
        <f>IF($B17="","",IFERROR(VLOOKUP($B17,科目チェック!$B$9:$H$32,7,FALSE),IFERROR(VLOOKUP($B17,科目チェック!$K$9:$Q$18,7,FALSE),IFERROR(VLOOKUP($B17,科目チェック!$K$27:$Q$37,7,FALSE),IFERROR(VLOOKUP($B17,科目チェック!$B$46:$H$90,7,FALSE),IFERROR(VLOOKUP($B17,科目チェック!$K$46:$Q$96,7,FALSE),IFERROR(VLOOKUP($B17,科目チェック!$K$27:$Q$37,7,FALSE),IFERROR(VLOOKUP($B17,科目チェック!$T$46:$Z$78,7,FALSE),IFERROR(VLOOKUP($B17,科目チェック!$T$82:$Z$89,7,FALSE),IFERROR(VLOOKUP($B17,科目チェック!X101:AA104,7,FALSE),"「履修科目チェック」のリストに該当番号無し"))))))))))</f>
        <v/>
      </c>
      <c r="L17" s="70"/>
      <c r="M17" s="176"/>
      <c r="N17" s="71"/>
      <c r="P17" s="524"/>
      <c r="Q17" s="524"/>
      <c r="R17" s="524"/>
      <c r="S17" s="524"/>
      <c r="T17" s="524"/>
      <c r="U17" s="524"/>
      <c r="V17" s="524"/>
      <c r="W17" s="524"/>
      <c r="X17" s="524"/>
      <c r="Y17" s="524"/>
      <c r="Z17" s="524"/>
      <c r="AA17" s="524"/>
      <c r="AB17" s="524"/>
      <c r="AC17" s="524"/>
      <c r="AD17" s="524"/>
      <c r="AE17" s="524"/>
      <c r="AF17" s="524"/>
      <c r="AG17" s="524"/>
      <c r="AH17" s="524"/>
      <c r="AI17" s="524"/>
      <c r="AJ17" s="524"/>
    </row>
    <row r="18" spans="1:36" ht="16" customHeight="1">
      <c r="A18" s="113">
        <v>10</v>
      </c>
      <c r="B18" s="173"/>
      <c r="C18" s="475" t="str">
        <f>IF($B18="","",IFERROR(VLOOKUP($B18,科目チェック!$B$9:$H$32,2,FALSE),IFERROR(VLOOKUP($B18,科目チェック!$K$9:$Q$18,2,FALSE),IFERROR(VLOOKUP($B18,科目チェック!$K$27:$Q$37,2,FALSE),IFERROR(VLOOKUP($B18,科目チェック!$B$46:$H$90,2,FALSE),IFERROR(VLOOKUP($B18,科目チェック!$K$46:$Q$96,2,FALSE),IFERROR(VLOOKUP($B18,科目チェック!$K$27:$Q$37,2,FALSE),IFERROR(VLOOKUP($B18,科目チェック!$T$46:$Z$78,2,FALSE),IFERROR(VLOOKUP($B18,科目チェック!$T$82:$Z$89,2,FALSE),IFERROR(VLOOKUP($B18,科目チェック!T102:Z105,2,FALSE),"「履修科目チェック」のリストに該当番号無し"))))))))))</f>
        <v/>
      </c>
      <c r="D18" s="505"/>
      <c r="E18" s="505"/>
      <c r="F18" s="505"/>
      <c r="G18" s="115" t="str">
        <f>IF($B18="","",IFERROR(VLOOKUP($B18,科目チェック!$B$9:$H$32,3,FALSE),IFERROR(VLOOKUP($B18,科目チェック!$K$9:$Q$18,3,FALSE),IFERROR(VLOOKUP($B18,科目チェック!$K$27:$Q$37,3,FALSE),IFERROR(VLOOKUP($B18,科目チェック!$B$46:$H$90,3,FALSE),IFERROR(VLOOKUP($B18,科目チェック!$K$46:$Q$96,3,FALSE),IFERROR(VLOOKUP($B18,科目チェック!$K$27:$Q$37,3,FALSE),IFERROR(VLOOKUP($B18,科目チェック!$T$46:$Z$78,3,FALSE),IFERROR(VLOOKUP($B18,科目チェック!$T$82:$Z$89,3,FALSE),IFERROR(VLOOKUP($B18,科目チェック!T102:Z105,3,FALSE),"「履修科目チェック」のリストに該当番号無し"))))))))))</f>
        <v/>
      </c>
      <c r="H18" s="82"/>
      <c r="I18" s="158" t="str">
        <f>IF(H18="","",G18*LOOKUP(H18,{"A","B","C","D","F";4,3,2,1,0}))</f>
        <v/>
      </c>
      <c r="J18" s="115" t="str">
        <f>IF($B18="","",IFERROR(VLOOKUP($B18,科目チェック!$B$9:$H$32,6,FALSE),IFERROR(VLOOKUP($B18,科目チェック!$K$9:$Q$18,6,FALSE),IFERROR(VLOOKUP($B18,科目チェック!$K$27:$Q$37,6,FALSE),IFERROR(VLOOKUP($B18,科目チェック!$B$46:$H$90,6,FALSE),IFERROR(VLOOKUP($B18,科目チェック!$K$46:$Q$96,6,FALSE),IFERROR(VLOOKUP($B18,科目チェック!$K$27:$Q$37,6,FALSE),IFERROR(VLOOKUP($B18,科目チェック!$T$46:$Z$78,6,FALSE),IFERROR(VLOOKUP($B18,科目チェック!$T$82:$Z$89,6,FALSE),IFERROR(VLOOKUP($B18,科目チェック!W102:AA105,6,FALSE),"「履修科目チェック」のリストに該当番号無し"))))))))))</f>
        <v/>
      </c>
      <c r="K18" s="115" t="str">
        <f>IF($B18="","",IFERROR(VLOOKUP($B18,科目チェック!$B$9:$H$32,7,FALSE),IFERROR(VLOOKUP($B18,科目チェック!$K$9:$Q$18,7,FALSE),IFERROR(VLOOKUP($B18,科目チェック!$K$27:$Q$37,7,FALSE),IFERROR(VLOOKUP($B18,科目チェック!$B$46:$H$90,7,FALSE),IFERROR(VLOOKUP($B18,科目チェック!$K$46:$Q$96,7,FALSE),IFERROR(VLOOKUP($B18,科目チェック!$K$27:$Q$37,7,FALSE),IFERROR(VLOOKUP($B18,科目チェック!$T$46:$Z$78,7,FALSE),IFERROR(VLOOKUP($B18,科目チェック!$T$82:$Z$89,7,FALSE),IFERROR(VLOOKUP($B18,科目チェック!X102:AA105,7,FALSE),"「履修科目チェック」のリストに該当番号無し"))))))))))</f>
        <v/>
      </c>
      <c r="L18" s="70"/>
      <c r="M18" s="176"/>
      <c r="N18" s="71"/>
      <c r="P18" s="494" t="s">
        <v>545</v>
      </c>
      <c r="Q18" s="494"/>
      <c r="R18" s="494"/>
      <c r="S18" s="494"/>
      <c r="T18" s="494"/>
      <c r="U18" s="494"/>
      <c r="V18" s="494"/>
      <c r="W18" s="494" t="s">
        <v>546</v>
      </c>
      <c r="X18" s="491"/>
      <c r="Y18" s="491"/>
      <c r="Z18" s="491"/>
      <c r="AA18" s="491"/>
      <c r="AB18" s="491"/>
      <c r="AC18" s="491"/>
      <c r="AD18" s="494" t="s">
        <v>560</v>
      </c>
      <c r="AE18" s="491"/>
      <c r="AF18" s="491"/>
      <c r="AG18" s="491"/>
      <c r="AH18" s="491"/>
      <c r="AI18" s="491"/>
      <c r="AJ18" s="491"/>
    </row>
    <row r="19" spans="1:36" ht="16" customHeight="1">
      <c r="A19" s="113">
        <v>11</v>
      </c>
      <c r="B19" s="173"/>
      <c r="C19" s="475" t="str">
        <f>IF($B19="","",IFERROR(VLOOKUP($B19,科目チェック!$B$9:$H$32,2,FALSE),IFERROR(VLOOKUP($B19,科目チェック!$K$9:$Q$18,2,FALSE),IFERROR(VLOOKUP($B19,科目チェック!$K$27:$Q$37,2,FALSE),IFERROR(VLOOKUP($B19,科目チェック!$B$46:$H$90,2,FALSE),IFERROR(VLOOKUP($B19,科目チェック!$K$46:$Q$96,2,FALSE),IFERROR(VLOOKUP($B19,科目チェック!$K$27:$Q$37,2,FALSE),IFERROR(VLOOKUP($B19,科目チェック!$T$46:$Z$78,2,FALSE),IFERROR(VLOOKUP($B19,科目チェック!$T$82:$Z$89,2,FALSE),IFERROR(VLOOKUP($B19,科目チェック!T103:Z106,2,FALSE),"「履修科目チェック」のリストに該当番号無し"))))))))))</f>
        <v/>
      </c>
      <c r="D19" s="505"/>
      <c r="E19" s="505"/>
      <c r="F19" s="505"/>
      <c r="G19" s="115" t="str">
        <f>IF($B19="","",IFERROR(VLOOKUP($B19,科目チェック!$B$9:$H$32,3,FALSE),IFERROR(VLOOKUP($B19,科目チェック!$K$9:$Q$18,3,FALSE),IFERROR(VLOOKUP($B19,科目チェック!$K$27:$Q$37,3,FALSE),IFERROR(VLOOKUP($B19,科目チェック!$B$46:$H$90,3,FALSE),IFERROR(VLOOKUP($B19,科目チェック!$K$46:$Q$96,3,FALSE),IFERROR(VLOOKUP($B19,科目チェック!$K$27:$Q$37,3,FALSE),IFERROR(VLOOKUP($B19,科目チェック!$T$46:$Z$78,3,FALSE),IFERROR(VLOOKUP($B19,科目チェック!$T$82:$Z$89,3,FALSE),IFERROR(VLOOKUP($B19,科目チェック!T103:Z106,3,FALSE),"「履修科目チェック」のリストに該当番号無し"))))))))))</f>
        <v/>
      </c>
      <c r="H19" s="82"/>
      <c r="I19" s="158" t="str">
        <f>IF(H19="","",G19*LOOKUP(H19,{"A","B","C","D","F";4,3,2,1,0}))</f>
        <v/>
      </c>
      <c r="J19" s="115" t="str">
        <f>IF($B19="","",IFERROR(VLOOKUP($B19,科目チェック!$B$9:$H$32,6,FALSE),IFERROR(VLOOKUP($B19,科目チェック!$K$9:$Q$18,6,FALSE),IFERROR(VLOOKUP($B19,科目チェック!$K$27:$Q$37,6,FALSE),IFERROR(VLOOKUP($B19,科目チェック!$B$46:$H$90,6,FALSE),IFERROR(VLOOKUP($B19,科目チェック!$K$46:$Q$96,6,FALSE),IFERROR(VLOOKUP($B19,科目チェック!$K$27:$Q$37,6,FALSE),IFERROR(VLOOKUP($B19,科目チェック!$T$46:$Z$78,6,FALSE),IFERROR(VLOOKUP($B19,科目チェック!$T$82:$Z$89,6,FALSE),IFERROR(VLOOKUP($B19,科目チェック!W103:AA106,6,FALSE),"「履修科目チェック」のリストに該当番号無し"))))))))))</f>
        <v/>
      </c>
      <c r="K19" s="115" t="str">
        <f>IF($B19="","",IFERROR(VLOOKUP($B19,科目チェック!$B$9:$H$32,7,FALSE),IFERROR(VLOOKUP($B19,科目チェック!$K$9:$Q$18,7,FALSE),IFERROR(VLOOKUP($B19,科目チェック!$K$27:$Q$37,7,FALSE),IFERROR(VLOOKUP($B19,科目チェック!$B$46:$H$90,7,FALSE),IFERROR(VLOOKUP($B19,科目チェック!$K$46:$Q$96,7,FALSE),IFERROR(VLOOKUP($B19,科目チェック!$K$27:$Q$37,7,FALSE),IFERROR(VLOOKUP($B19,科目チェック!$T$46:$Z$78,7,FALSE),IFERROR(VLOOKUP($B19,科目チェック!$T$82:$Z$89,7,FALSE),IFERROR(VLOOKUP($B19,科目チェック!X103:AA106,7,FALSE),"「履修科目チェック」のリストに該当番号無し"))))))))))</f>
        <v/>
      </c>
      <c r="L19" s="70"/>
      <c r="M19" s="176"/>
      <c r="N19" s="71"/>
      <c r="P19" s="494"/>
      <c r="Q19" s="494"/>
      <c r="R19" s="494"/>
      <c r="S19" s="494"/>
      <c r="T19" s="494"/>
      <c r="U19" s="494"/>
      <c r="V19" s="494"/>
      <c r="W19" s="491"/>
      <c r="X19" s="491"/>
      <c r="Y19" s="491"/>
      <c r="Z19" s="491"/>
      <c r="AA19" s="491"/>
      <c r="AB19" s="491"/>
      <c r="AC19" s="491"/>
      <c r="AD19" s="491"/>
      <c r="AE19" s="491"/>
      <c r="AF19" s="491"/>
      <c r="AG19" s="491"/>
      <c r="AH19" s="491"/>
      <c r="AI19" s="491"/>
      <c r="AJ19" s="491"/>
    </row>
    <row r="20" spans="1:36" ht="16" customHeight="1">
      <c r="A20" s="113">
        <v>12</v>
      </c>
      <c r="B20" s="173"/>
      <c r="C20" s="475" t="str">
        <f>IF($B20="","",IFERROR(VLOOKUP($B20,科目チェック!$B$9:$H$32,2,FALSE),IFERROR(VLOOKUP($B20,科目チェック!$K$9:$Q$18,2,FALSE),IFERROR(VLOOKUP($B20,科目チェック!$K$27:$Q$37,2,FALSE),IFERROR(VLOOKUP($B20,科目チェック!$B$46:$H$90,2,FALSE),IFERROR(VLOOKUP($B20,科目チェック!$K$46:$Q$96,2,FALSE),IFERROR(VLOOKUP($B20,科目チェック!$K$27:$Q$37,2,FALSE),IFERROR(VLOOKUP($B20,科目チェック!$T$46:$Z$78,2,FALSE),IFERROR(VLOOKUP($B20,科目チェック!$T$82:$Z$89,2,FALSE),IFERROR(VLOOKUP($B20,科目チェック!T104:Z107,2,FALSE),"「履修科目チェック」のリストに該当番号無し"))))))))))</f>
        <v/>
      </c>
      <c r="D20" s="505"/>
      <c r="E20" s="505"/>
      <c r="F20" s="505"/>
      <c r="G20" s="115" t="str">
        <f>IF($B20="","",IFERROR(VLOOKUP($B20,科目チェック!$B$9:$H$32,3,FALSE),IFERROR(VLOOKUP($B20,科目チェック!$K$9:$Q$18,3,FALSE),IFERROR(VLOOKUP($B20,科目チェック!$K$27:$Q$37,3,FALSE),IFERROR(VLOOKUP($B20,科目チェック!$B$46:$H$90,3,FALSE),IFERROR(VLOOKUP($B20,科目チェック!$K$46:$Q$96,3,FALSE),IFERROR(VLOOKUP($B20,科目チェック!$K$27:$Q$37,3,FALSE),IFERROR(VLOOKUP($B20,科目チェック!$T$46:$Z$78,3,FALSE),IFERROR(VLOOKUP($B20,科目チェック!$T$82:$Z$89,3,FALSE),IFERROR(VLOOKUP($B20,科目チェック!T104:Z107,3,FALSE),"「履修科目チェック」のリストに該当番号無し"))))))))))</f>
        <v/>
      </c>
      <c r="H20" s="82"/>
      <c r="I20" s="158" t="str">
        <f>IF(H20="","",G20*LOOKUP(H20,{"A","B","C","D","F";4,3,2,1,0}))</f>
        <v/>
      </c>
      <c r="J20" s="115" t="str">
        <f>IF($B20="","",IFERROR(VLOOKUP($B20,科目チェック!$B$9:$H$32,6,FALSE),IFERROR(VLOOKUP($B20,科目チェック!$K$9:$Q$18,6,FALSE),IFERROR(VLOOKUP($B20,科目チェック!$K$27:$Q$37,6,FALSE),IFERROR(VLOOKUP($B20,科目チェック!$B$46:$H$90,6,FALSE),IFERROR(VLOOKUP($B20,科目チェック!$K$46:$Q$96,6,FALSE),IFERROR(VLOOKUP($B20,科目チェック!$K$27:$Q$37,6,FALSE),IFERROR(VLOOKUP($B20,科目チェック!$T$46:$Z$78,6,FALSE),IFERROR(VLOOKUP($B20,科目チェック!$T$82:$Z$89,6,FALSE),IFERROR(VLOOKUP($B20,科目チェック!W104:AA107,6,FALSE),"「履修科目チェック」のリストに該当番号無し"))))))))))</f>
        <v/>
      </c>
      <c r="K20" s="115" t="str">
        <f>IF($B20="","",IFERROR(VLOOKUP($B20,科目チェック!$B$9:$H$32,7,FALSE),IFERROR(VLOOKUP($B20,科目チェック!$K$9:$Q$18,7,FALSE),IFERROR(VLOOKUP($B20,科目チェック!$K$27:$Q$37,7,FALSE),IFERROR(VLOOKUP($B20,科目チェック!$B$46:$H$90,7,FALSE),IFERROR(VLOOKUP($B20,科目チェック!$K$46:$Q$96,7,FALSE),IFERROR(VLOOKUP($B20,科目チェック!$K$27:$Q$37,7,FALSE),IFERROR(VLOOKUP($B20,科目チェック!$T$46:$Z$78,7,FALSE),IFERROR(VLOOKUP($B20,科目チェック!$T$82:$Z$89,7,FALSE),IFERROR(VLOOKUP($B20,科目チェック!X104:AA107,7,FALSE),"「履修科目チェック」のリストに該当番号無し"))))))))))</f>
        <v/>
      </c>
      <c r="L20" s="70"/>
      <c r="M20" s="176"/>
      <c r="N20" s="71"/>
      <c r="P20" s="485" t="s">
        <v>547</v>
      </c>
      <c r="Q20" s="481"/>
      <c r="R20" s="481"/>
      <c r="S20" s="481"/>
      <c r="T20" s="481"/>
      <c r="U20" s="481"/>
      <c r="V20" s="481"/>
      <c r="W20" s="485" t="s">
        <v>531</v>
      </c>
      <c r="X20" s="481"/>
      <c r="Y20" s="481"/>
      <c r="Z20" s="481"/>
      <c r="AA20" s="481"/>
      <c r="AB20" s="481"/>
      <c r="AC20" s="481"/>
      <c r="AD20" s="485" t="s">
        <v>532</v>
      </c>
      <c r="AE20" s="481"/>
      <c r="AF20" s="481"/>
      <c r="AG20" s="481"/>
      <c r="AH20" s="481"/>
      <c r="AI20" s="481"/>
      <c r="AJ20" s="481"/>
    </row>
    <row r="21" spans="1:36" ht="16" customHeight="1">
      <c r="A21" s="113">
        <v>13</v>
      </c>
      <c r="B21" s="173"/>
      <c r="C21" s="475" t="str">
        <f>IF($B21="","",IFERROR(VLOOKUP($B21,科目チェック!$B$9:$H$32,2,FALSE),IFERROR(VLOOKUP($B21,科目チェック!$K$9:$Q$18,2,FALSE),IFERROR(VLOOKUP($B21,科目チェック!$K$27:$Q$37,2,FALSE),IFERROR(VLOOKUP($B21,科目チェック!$B$46:$H$90,2,FALSE),IFERROR(VLOOKUP($B21,科目チェック!$K$46:$Q$96,2,FALSE),IFERROR(VLOOKUP($B21,科目チェック!$K$27:$Q$37,2,FALSE),IFERROR(VLOOKUP($B21,科目チェック!$T$46:$Z$78,2,FALSE),IFERROR(VLOOKUP($B21,科目チェック!$T$82:$Z$89,2,FALSE),IFERROR(VLOOKUP($B21,科目チェック!T105:Z108,2,FALSE),"「履修科目チェック」のリストに該当番号無し"))))))))))</f>
        <v/>
      </c>
      <c r="D21" s="505"/>
      <c r="E21" s="505"/>
      <c r="F21" s="505"/>
      <c r="G21" s="115" t="str">
        <f>IF($B21="","",IFERROR(VLOOKUP($B21,科目チェック!$B$9:$H$32,3,FALSE),IFERROR(VLOOKUP($B21,科目チェック!$K$9:$Q$18,3,FALSE),IFERROR(VLOOKUP($B21,科目チェック!$K$27:$Q$37,3,FALSE),IFERROR(VLOOKUP($B21,科目チェック!$B$46:$H$90,3,FALSE),IFERROR(VLOOKUP($B21,科目チェック!$K$46:$Q$96,3,FALSE),IFERROR(VLOOKUP($B21,科目チェック!$K$27:$Q$37,3,FALSE),IFERROR(VLOOKUP($B21,科目チェック!$T$46:$Z$78,3,FALSE),IFERROR(VLOOKUP($B21,科目チェック!$T$82:$Z$89,3,FALSE),IFERROR(VLOOKUP($B21,科目チェック!T105:Z108,3,FALSE),"「履修科目チェック」のリストに該当番号無し"))))))))))</f>
        <v/>
      </c>
      <c r="H21" s="82"/>
      <c r="I21" s="158" t="str">
        <f>IF(H21="","",G21*LOOKUP(H21,{"A","B","C","D","F";4,3,2,1,0}))</f>
        <v/>
      </c>
      <c r="J21" s="115" t="str">
        <f>IF($B21="","",IFERROR(VLOOKUP($B21,科目チェック!$B$9:$H$32,6,FALSE),IFERROR(VLOOKUP($B21,科目チェック!$K$9:$Q$18,6,FALSE),IFERROR(VLOOKUP($B21,科目チェック!$K$27:$Q$37,6,FALSE),IFERROR(VLOOKUP($B21,科目チェック!$B$46:$H$90,6,FALSE),IFERROR(VLOOKUP($B21,科目チェック!$K$46:$Q$96,6,FALSE),IFERROR(VLOOKUP($B21,科目チェック!$K$27:$Q$37,6,FALSE),IFERROR(VLOOKUP($B21,科目チェック!$T$46:$Z$78,6,FALSE),IFERROR(VLOOKUP($B21,科目チェック!$T$82:$Z$89,6,FALSE),IFERROR(VLOOKUP($B21,科目チェック!W105:AA108,6,FALSE),"「履修科目チェック」のリストに該当番号無し"))))))))))</f>
        <v/>
      </c>
      <c r="K21" s="115" t="str">
        <f>IF($B21="","",IFERROR(VLOOKUP($B21,科目チェック!$B$9:$H$32,7,FALSE),IFERROR(VLOOKUP($B21,科目チェック!$K$9:$Q$18,7,FALSE),IFERROR(VLOOKUP($B21,科目チェック!$K$27:$Q$37,7,FALSE),IFERROR(VLOOKUP($B21,科目チェック!$B$46:$H$90,7,FALSE),IFERROR(VLOOKUP($B21,科目チェック!$K$46:$Q$96,7,FALSE),IFERROR(VLOOKUP($B21,科目チェック!$K$27:$Q$37,7,FALSE),IFERROR(VLOOKUP($B21,科目チェック!$T$46:$Z$78,7,FALSE),IFERROR(VLOOKUP($B21,科目チェック!$T$82:$Z$89,7,FALSE),IFERROR(VLOOKUP($B21,科目チェック!X105:AA108,7,FALSE),"「履修科目チェック」のリストに該当番号無し"))))))))))</f>
        <v/>
      </c>
      <c r="L21" s="70"/>
      <c r="M21" s="176"/>
      <c r="N21" s="71"/>
      <c r="P21" s="486" t="s">
        <v>533</v>
      </c>
      <c r="Q21" s="482"/>
      <c r="R21" s="482"/>
      <c r="S21" s="482"/>
      <c r="T21" s="482"/>
      <c r="U21" s="482"/>
      <c r="V21" s="482"/>
      <c r="W21" s="486" t="s">
        <v>548</v>
      </c>
      <c r="X21" s="482"/>
      <c r="Y21" s="482"/>
      <c r="Z21" s="482"/>
      <c r="AA21" s="482"/>
      <c r="AB21" s="482"/>
      <c r="AC21" s="482"/>
      <c r="AD21" s="486" t="s">
        <v>549</v>
      </c>
      <c r="AE21" s="482"/>
      <c r="AF21" s="482"/>
      <c r="AG21" s="482"/>
      <c r="AH21" s="482"/>
      <c r="AI21" s="482"/>
      <c r="AJ21" s="482"/>
    </row>
    <row r="22" spans="1:36" ht="16" customHeight="1">
      <c r="A22" s="178">
        <v>14</v>
      </c>
      <c r="B22" s="173"/>
      <c r="C22" s="475" t="str">
        <f>IF($B22="","",IFERROR(VLOOKUP($B22,科目チェック!$B$9:$H$32,2,FALSE),IFERROR(VLOOKUP($B22,科目チェック!$K$9:$Q$18,2,FALSE),IFERROR(VLOOKUP($B22,科目チェック!$K$27:$Q$37,2,FALSE),IFERROR(VLOOKUP($B22,科目チェック!$B$46:$H$90,2,FALSE),IFERROR(VLOOKUP($B22,科目チェック!$K$46:$Q$96,2,FALSE),IFERROR(VLOOKUP($B22,科目チェック!$K$27:$Q$37,2,FALSE),IFERROR(VLOOKUP($B22,科目チェック!$T$46:$Z$78,2,FALSE),IFERROR(VLOOKUP($B22,科目チェック!$T$82:$Z$89,2,FALSE),IFERROR(VLOOKUP($B22,科目チェック!T106:Z109,2,FALSE),"「履修科目チェック」のリストに該当番号無し"))))))))))</f>
        <v/>
      </c>
      <c r="D22" s="505"/>
      <c r="E22" s="505"/>
      <c r="F22" s="505"/>
      <c r="G22" s="179" t="str">
        <f>IF($B22="","",IFERROR(VLOOKUP($B22,科目チェック!$B$9:$H$32,3,FALSE),IFERROR(VLOOKUP($B22,科目チェック!$K$9:$Q$18,3,FALSE),IFERROR(VLOOKUP($B22,科目チェック!$K$27:$Q$37,3,FALSE),IFERROR(VLOOKUP($B22,科目チェック!$B$46:$H$90,3,FALSE),IFERROR(VLOOKUP($B22,科目チェック!$K$46:$Q$96,3,FALSE),IFERROR(VLOOKUP($B22,科目チェック!$K$27:$Q$37,3,FALSE),IFERROR(VLOOKUP($B22,科目チェック!$T$46:$Z$78,3,FALSE),IFERROR(VLOOKUP($B22,科目チェック!$T$82:$Z$89,3,FALSE),IFERROR(VLOOKUP($B22,科目チェック!T106:Z109,3,FALSE),"「履修科目チェック」のリストに該当番号無し"))))))))))</f>
        <v/>
      </c>
      <c r="H22" s="82"/>
      <c r="I22" s="180" t="str">
        <f>IF(H22="","",G22*LOOKUP(H22,{"A","B","C","D","F";4,3,2,1,0}))</f>
        <v/>
      </c>
      <c r="J22" s="179" t="str">
        <f>IF($B22="","",IFERROR(VLOOKUP($B22,科目チェック!$B$9:$H$32,6,FALSE),IFERROR(VLOOKUP($B22,科目チェック!$K$9:$Q$18,6,FALSE),IFERROR(VLOOKUP($B22,科目チェック!$K$27:$Q$37,6,FALSE),IFERROR(VLOOKUP($B22,科目チェック!$B$46:$H$90,6,FALSE),IFERROR(VLOOKUP($B22,科目チェック!$K$46:$Q$96,6,FALSE),IFERROR(VLOOKUP($B22,科目チェック!$K$27:$Q$37,6,FALSE),IFERROR(VLOOKUP($B22,科目チェック!$T$46:$Z$78,6,FALSE),IFERROR(VLOOKUP($B22,科目チェック!$T$82:$Z$89,6,FALSE),IFERROR(VLOOKUP($B22,科目チェック!W106:AA109,6,FALSE),"「履修科目チェック」のリストに該当番号無し"))))))))))</f>
        <v/>
      </c>
      <c r="K22" s="179" t="str">
        <f>IF($B22="","",IFERROR(VLOOKUP($B22,科目チェック!$B$9:$H$32,7,FALSE),IFERROR(VLOOKUP($B22,科目チェック!$K$9:$Q$18,7,FALSE),IFERROR(VLOOKUP($B22,科目チェック!$K$27:$Q$37,7,FALSE),IFERROR(VLOOKUP($B22,科目チェック!$B$46:$H$90,7,FALSE),IFERROR(VLOOKUP($B22,科目チェック!$K$46:$Q$96,7,FALSE),IFERROR(VLOOKUP($B22,科目チェック!$K$27:$Q$37,7,FALSE),IFERROR(VLOOKUP($B22,科目チェック!$T$46:$Z$78,7,FALSE),IFERROR(VLOOKUP($B22,科目チェック!$T$82:$Z$89,7,FALSE),IFERROR(VLOOKUP($B22,科目チェック!X106:AA109,7,FALSE),"「履修科目チェック」のリストに該当番号無し"))))))))))</f>
        <v/>
      </c>
      <c r="L22" s="70"/>
      <c r="M22" s="181"/>
      <c r="N22" s="71"/>
      <c r="P22" s="482"/>
      <c r="Q22" s="482"/>
      <c r="R22" s="482"/>
      <c r="S22" s="482"/>
      <c r="T22" s="482"/>
      <c r="U22" s="482"/>
      <c r="V22" s="482"/>
      <c r="W22" s="482"/>
      <c r="X22" s="482"/>
      <c r="Y22" s="482"/>
      <c r="Z22" s="482"/>
      <c r="AA22" s="482"/>
      <c r="AB22" s="482"/>
      <c r="AC22" s="482"/>
      <c r="AD22" s="482"/>
      <c r="AE22" s="482"/>
      <c r="AF22" s="482"/>
      <c r="AG22" s="482"/>
      <c r="AH22" s="482"/>
      <c r="AI22" s="482"/>
      <c r="AJ22" s="482"/>
    </row>
    <row r="23" spans="1:36" ht="16" customHeight="1" thickBot="1">
      <c r="A23" s="113">
        <v>15</v>
      </c>
      <c r="B23" s="174"/>
      <c r="C23" s="475" t="str">
        <f>IF($B23="","",IFERROR(VLOOKUP($B23,科目チェック!$B$9:$H$32,2,FALSE),IFERROR(VLOOKUP($B23,科目チェック!$K$9:$Q$18,2,FALSE),IFERROR(VLOOKUP($B23,科目チェック!$K$27:$Q$37,2,FALSE),IFERROR(VLOOKUP($B23,科目チェック!$B$46:$H$90,2,FALSE),IFERROR(VLOOKUP($B23,科目チェック!$K$46:$Q$96,2,FALSE),IFERROR(VLOOKUP($B23,科目チェック!$K$27:$Q$37,2,FALSE),IFERROR(VLOOKUP($B23,科目チェック!$T$46:$Z$78,2,FALSE),IFERROR(VLOOKUP($B23,科目チェック!$T$82:$Z$89,2,FALSE),IFERROR(VLOOKUP($B23,科目チェック!T106:Z109,2,FALSE),"「履修科目チェック」のリストに該当番号無し"))))))))))</f>
        <v/>
      </c>
      <c r="D23" s="505"/>
      <c r="E23" s="505"/>
      <c r="F23" s="505"/>
      <c r="G23" s="115" t="str">
        <f>IF($B23="","",IFERROR(VLOOKUP($B23,科目チェック!$B$9:$H$32,3,FALSE),IFERROR(VLOOKUP($B23,科目チェック!$K$9:$Q$18,3,FALSE),IFERROR(VLOOKUP($B23,科目チェック!$K$27:$Q$37,3,FALSE),IFERROR(VLOOKUP($B23,科目チェック!$B$46:$H$90,3,FALSE),IFERROR(VLOOKUP($B23,科目チェック!$K$46:$Q$96,3,FALSE),IFERROR(VLOOKUP($B23,科目チェック!$K$27:$Q$37,3,FALSE),IFERROR(VLOOKUP($B23,科目チェック!$T$46:$Z$78,3,FALSE),IFERROR(VLOOKUP($B23,科目チェック!$T$82:$Z$89,3,FALSE),IFERROR(VLOOKUP($B23,科目チェック!T106:Z109,3,FALSE),"「履修科目チェック」のリストに該当番号無し"))))))))))</f>
        <v/>
      </c>
      <c r="H23" s="83"/>
      <c r="I23" s="158" t="str">
        <f>IF(H23="","",G23*LOOKUP(H23,{"A","B","C","D","F";4,3,2,1,0}))</f>
        <v/>
      </c>
      <c r="J23" s="115" t="str">
        <f>IF($B23="","",IFERROR(VLOOKUP($B23,科目チェック!$B$9:$H$32,6,FALSE),IFERROR(VLOOKUP($B23,科目チェック!$K$9:$Q$18,6,FALSE),IFERROR(VLOOKUP($B23,科目チェック!$K$27:$Q$37,6,FALSE),IFERROR(VLOOKUP($B23,科目チェック!$B$46:$H$90,6,FALSE),IFERROR(VLOOKUP($B23,科目チェック!$K$46:$Q$96,6,FALSE),IFERROR(VLOOKUP($B23,科目チェック!$K$27:$Q$37,6,FALSE),IFERROR(VLOOKUP($B23,科目チェック!$T$46:$Z$78,6,FALSE),IFERROR(VLOOKUP($B23,科目チェック!$T$82:$Z$89,6,FALSE),IFERROR(VLOOKUP($B23,科目チェック!W106:AA109,6,FALSE),"「履修科目チェック」のリストに該当番号無し"))))))))))</f>
        <v/>
      </c>
      <c r="K23" s="115" t="str">
        <f>IF($B23="","",IFERROR(VLOOKUP($B23,科目チェック!$B$9:$H$32,7,FALSE),IFERROR(VLOOKUP($B23,科目チェック!$K$9:$Q$18,7,FALSE),IFERROR(VLOOKUP($B23,科目チェック!$K$27:$Q$37,7,FALSE),IFERROR(VLOOKUP($B23,科目チェック!$B$46:$H$90,7,FALSE),IFERROR(VLOOKUP($B23,科目チェック!$K$46:$Q$96,7,FALSE),IFERROR(VLOOKUP($B23,科目チェック!$K$27:$Q$37,7,FALSE),IFERROR(VLOOKUP($B23,科目チェック!$T$46:$Z$78,7,FALSE),IFERROR(VLOOKUP($B23,科目チェック!$T$82:$Z$89,7,FALSE),IFERROR(VLOOKUP($B23,科目チェック!X106:AA109,7,FALSE),"「履修科目チェック」のリストに該当番号無し"))))))))))</f>
        <v/>
      </c>
      <c r="L23" s="70"/>
      <c r="M23" s="176"/>
      <c r="N23" s="72"/>
      <c r="P23" s="486" t="s">
        <v>550</v>
      </c>
      <c r="Q23" s="482"/>
      <c r="R23" s="482"/>
      <c r="S23" s="482"/>
      <c r="T23" s="482"/>
      <c r="U23" s="482"/>
      <c r="V23" s="482"/>
      <c r="W23" s="486" t="s">
        <v>551</v>
      </c>
      <c r="X23" s="482"/>
      <c r="Y23" s="482"/>
      <c r="Z23" s="482"/>
      <c r="AA23" s="482"/>
      <c r="AB23" s="482"/>
      <c r="AC23" s="482"/>
      <c r="AD23" s="486" t="s">
        <v>552</v>
      </c>
      <c r="AE23" s="482"/>
      <c r="AF23" s="482"/>
      <c r="AG23" s="482"/>
      <c r="AH23" s="482"/>
      <c r="AI23" s="482"/>
      <c r="AJ23" s="482"/>
    </row>
    <row r="24" spans="1:36" s="20" customFormat="1" ht="24" customHeight="1" thickTop="1">
      <c r="E24" s="529" t="s">
        <v>526</v>
      </c>
      <c r="F24" s="530"/>
      <c r="G24" s="114">
        <f>SUMIFS(G9:G23,H9:H23,"&lt;&gt;")</f>
        <v>0</v>
      </c>
      <c r="H24" s="104" t="s">
        <v>527</v>
      </c>
      <c r="I24" s="117">
        <f>SUMIFS(I9:I23,H9:H23,"&lt;&gt;")</f>
        <v>0</v>
      </c>
      <c r="L24" s="506" t="s">
        <v>288</v>
      </c>
      <c r="M24" s="506"/>
      <c r="N24" s="506"/>
      <c r="P24" s="487" t="s">
        <v>561</v>
      </c>
      <c r="Q24" s="484"/>
      <c r="R24" s="484"/>
      <c r="S24" s="484"/>
      <c r="T24" s="484"/>
      <c r="U24" s="484"/>
      <c r="V24" s="484"/>
      <c r="W24" s="487" t="s">
        <v>597</v>
      </c>
      <c r="X24" s="484"/>
      <c r="Y24" s="484"/>
      <c r="Z24" s="484"/>
      <c r="AA24" s="484"/>
      <c r="AB24" s="484"/>
      <c r="AC24" s="484"/>
      <c r="AD24" s="487" t="s">
        <v>598</v>
      </c>
      <c r="AE24" s="484"/>
      <c r="AF24" s="484"/>
      <c r="AG24" s="484"/>
      <c r="AH24" s="484"/>
      <c r="AI24" s="484"/>
      <c r="AJ24" s="484"/>
    </row>
    <row r="25" spans="1:36" s="20" customFormat="1" ht="8.15" customHeight="1">
      <c r="L25" s="507"/>
      <c r="M25" s="507"/>
      <c r="N25" s="507"/>
      <c r="P25" s="186"/>
      <c r="Q25" s="186"/>
      <c r="R25" s="187"/>
      <c r="S25" s="187"/>
      <c r="T25" s="187"/>
      <c r="U25" s="187"/>
      <c r="V25" s="187"/>
      <c r="W25" s="187"/>
      <c r="X25" s="187"/>
      <c r="Y25" s="187"/>
      <c r="Z25" s="187"/>
      <c r="AA25" s="187"/>
      <c r="AB25" s="187"/>
      <c r="AC25" s="187"/>
      <c r="AD25" s="187"/>
      <c r="AE25" s="187"/>
      <c r="AF25" s="187"/>
      <c r="AG25" s="186"/>
      <c r="AH25" s="186"/>
      <c r="AI25" s="186"/>
      <c r="AJ25" s="56"/>
    </row>
    <row r="26" spans="1:36" s="20" customFormat="1" ht="24" customHeight="1">
      <c r="C26" s="531" t="s">
        <v>525</v>
      </c>
      <c r="D26" s="531"/>
      <c r="E26" s="531"/>
      <c r="F26" s="532"/>
      <c r="G26" s="105">
        <f>IFERROR(I24/G24,0)</f>
        <v>0</v>
      </c>
      <c r="H26" s="508" t="s">
        <v>290</v>
      </c>
      <c r="I26" s="509"/>
      <c r="L26" s="510" t="s">
        <v>314</v>
      </c>
      <c r="M26" s="511"/>
      <c r="N26" s="117">
        <f>SUMIFS(G9:G23,H9:H23,"&lt;&gt;F")</f>
        <v>0</v>
      </c>
      <c r="P26" s="186"/>
      <c r="Q26" s="186"/>
      <c r="R26" s="186"/>
      <c r="S26" s="186"/>
      <c r="T26" s="186"/>
      <c r="U26" s="186"/>
      <c r="V26" s="186"/>
      <c r="W26" s="186"/>
      <c r="X26" s="186"/>
      <c r="Y26" s="186"/>
      <c r="Z26" s="186"/>
      <c r="AA26" s="186"/>
      <c r="AB26" s="186"/>
      <c r="AC26" s="186"/>
      <c r="AD26" s="186"/>
      <c r="AE26" s="186"/>
      <c r="AF26" s="186"/>
      <c r="AG26" s="186"/>
      <c r="AH26" s="186"/>
      <c r="AI26" s="186"/>
    </row>
    <row r="27" spans="1:36" s="20" customFormat="1" ht="28" customHeight="1">
      <c r="A27" s="5" t="s">
        <v>258</v>
      </c>
      <c r="G27" s="512" t="s">
        <v>261</v>
      </c>
      <c r="H27" s="513"/>
      <c r="I27" s="513"/>
      <c r="J27" s="513"/>
      <c r="K27" s="513"/>
      <c r="L27" s="73"/>
      <c r="M27" s="73"/>
      <c r="N27" s="75" t="s">
        <v>289</v>
      </c>
      <c r="O27" s="74"/>
      <c r="P27" s="514" t="s">
        <v>343</v>
      </c>
      <c r="Q27" s="515"/>
      <c r="R27" s="515"/>
      <c r="S27" s="515"/>
      <c r="T27" s="515"/>
      <c r="U27" s="515"/>
      <c r="V27" s="515"/>
      <c r="W27" s="515"/>
      <c r="X27" s="515"/>
      <c r="Y27" s="515"/>
      <c r="Z27" s="515"/>
      <c r="AA27" s="515"/>
      <c r="AB27" s="515"/>
      <c r="AC27" s="515"/>
      <c r="AD27" s="515"/>
      <c r="AE27" s="515"/>
      <c r="AF27" s="515"/>
      <c r="AG27" s="515"/>
      <c r="AH27" s="515"/>
      <c r="AI27" s="515"/>
      <c r="AJ27" s="56"/>
    </row>
    <row r="28" spans="1:36" s="20" customFormat="1" ht="14.15" customHeight="1">
      <c r="A28" s="527" t="s">
        <v>318</v>
      </c>
      <c r="B28" s="527"/>
      <c r="C28" s="527"/>
      <c r="D28" s="527"/>
      <c r="E28" s="527"/>
      <c r="F28" s="527"/>
      <c r="G28" s="527"/>
      <c r="H28" s="526" t="s">
        <v>291</v>
      </c>
      <c r="I28" s="526"/>
      <c r="J28" s="526"/>
      <c r="K28" s="526" t="s">
        <v>292</v>
      </c>
      <c r="L28" s="526"/>
      <c r="M28" s="526"/>
      <c r="N28" s="528" t="s">
        <v>297</v>
      </c>
      <c r="O28" s="69"/>
      <c r="P28" s="515"/>
      <c r="Q28" s="515"/>
      <c r="R28" s="515"/>
      <c r="S28" s="515"/>
      <c r="T28" s="515"/>
      <c r="U28" s="515"/>
      <c r="V28" s="515"/>
      <c r="W28" s="515"/>
      <c r="X28" s="515"/>
      <c r="Y28" s="515"/>
      <c r="Z28" s="515"/>
      <c r="AA28" s="515"/>
      <c r="AB28" s="515"/>
      <c r="AC28" s="515"/>
      <c r="AD28" s="515"/>
      <c r="AE28" s="515"/>
      <c r="AF28" s="515"/>
      <c r="AG28" s="515"/>
      <c r="AH28" s="515"/>
      <c r="AI28" s="515"/>
    </row>
    <row r="29" spans="1:36" s="20" customFormat="1" ht="14.15" customHeight="1">
      <c r="A29" s="527"/>
      <c r="B29" s="527"/>
      <c r="C29" s="527"/>
      <c r="D29" s="527"/>
      <c r="E29" s="527"/>
      <c r="F29" s="527"/>
      <c r="G29" s="527"/>
      <c r="H29" s="525" t="s">
        <v>296</v>
      </c>
      <c r="I29" s="505" t="s">
        <v>293</v>
      </c>
      <c r="J29" s="505"/>
      <c r="K29" s="525" t="s">
        <v>296</v>
      </c>
      <c r="L29" s="505" t="s">
        <v>293</v>
      </c>
      <c r="M29" s="505"/>
      <c r="N29" s="528"/>
      <c r="O29" s="69"/>
      <c r="P29" s="515"/>
      <c r="Q29" s="515"/>
      <c r="R29" s="515"/>
      <c r="S29" s="515"/>
      <c r="T29" s="515"/>
      <c r="U29" s="515"/>
      <c r="V29" s="515"/>
      <c r="W29" s="515"/>
      <c r="X29" s="515"/>
      <c r="Y29" s="515"/>
      <c r="Z29" s="515"/>
      <c r="AA29" s="515"/>
      <c r="AB29" s="515"/>
      <c r="AC29" s="515"/>
      <c r="AD29" s="515"/>
      <c r="AE29" s="515"/>
      <c r="AF29" s="515"/>
      <c r="AG29" s="515"/>
      <c r="AH29" s="515"/>
      <c r="AI29" s="515"/>
    </row>
    <row r="30" spans="1:36" s="20" customFormat="1" ht="16" customHeight="1">
      <c r="A30" s="526" t="s">
        <v>259</v>
      </c>
      <c r="B30" s="526"/>
      <c r="C30" s="526"/>
      <c r="D30" s="526"/>
      <c r="E30" s="526"/>
      <c r="F30" s="526"/>
      <c r="G30" s="526"/>
      <c r="H30" s="525"/>
      <c r="I30" s="117" t="s">
        <v>294</v>
      </c>
      <c r="J30" s="117" t="s">
        <v>295</v>
      </c>
      <c r="K30" s="525"/>
      <c r="L30" s="117" t="s">
        <v>294</v>
      </c>
      <c r="M30" s="117" t="s">
        <v>295</v>
      </c>
      <c r="N30" s="528"/>
      <c r="O30" s="69"/>
      <c r="S30" s="14"/>
      <c r="T30" s="14"/>
      <c r="U30" s="14"/>
      <c r="V30" s="14"/>
      <c r="W30" s="14"/>
      <c r="X30" s="14"/>
      <c r="Y30" s="14"/>
      <c r="Z30" s="14"/>
      <c r="AA30" s="14"/>
      <c r="AB30" s="14"/>
      <c r="AC30" s="14"/>
      <c r="AD30" s="14"/>
      <c r="AE30" s="14"/>
      <c r="AF30" s="14"/>
      <c r="AG30" s="14"/>
      <c r="AH30" s="14"/>
    </row>
    <row r="31" spans="1:36" s="20" customFormat="1" ht="16" customHeight="1" thickBot="1">
      <c r="A31" s="452" t="s">
        <v>217</v>
      </c>
      <c r="B31" s="453"/>
      <c r="C31" s="453"/>
      <c r="D31" s="453" t="s">
        <v>301</v>
      </c>
      <c r="E31" s="453"/>
      <c r="F31" s="453"/>
      <c r="G31" s="454"/>
      <c r="H31" s="117">
        <f>SUMIFS($G$9:$G$23,$J$9:$J$23,"1",$K$9:$K$23,"-",$H$9:$H$23,"&lt;&gt;F",$H$9:$H$23,"&lt;&gt;")</f>
        <v>0</v>
      </c>
      <c r="I31" s="117">
        <f>SUMIFS($G$9:$G$23,$J$9:$J$23,"1",$K$9:$K$23,"&lt;&gt;-",$H$9:$H$23,"&lt;&gt;F",$H$9:$H$23,"&lt;&gt;")</f>
        <v>0</v>
      </c>
      <c r="J31" s="117">
        <f>SUMIFS($G$9:$G$23,$K$9:$K$23,"1",$H$9:$H$23,"&lt;&gt;F",$H$9:$H$23,"&lt;&gt;")+SUMIFS($G$9:$G$23,$K$9:$K$23,"ALL",$H$9:$H$23,"&lt;&gt;F",$H$9:$H$23,"&lt;&gt;")</f>
        <v>0</v>
      </c>
      <c r="K31" s="117">
        <f>SUMIFS($I$9:$I$23,$J$9:$J$23,"1",$K$9:$K$23,"-",$H$9:$H$23,"&lt;&gt;F",$H$9:$H$23,"&lt;&gt;")</f>
        <v>0</v>
      </c>
      <c r="L31" s="117">
        <f>SUMIFS($I$9:$I$23,$J$9:$J$23,"1",$K$9:$K$23,"&lt;&gt;-",$H$9:$H$23,"&lt;&gt;F",$H$9:$H$23,"&lt;&gt;")</f>
        <v>0</v>
      </c>
      <c r="M31" s="117">
        <f>SUMIFS($I$9:$I$23,$K$9:$K$23,"1",$H$9:$H$23,"&lt;&gt;F",$H$9:$H$23,"&lt;&gt;")+SUMIFS($I$9:$I$23,$K$9:$K$23,"ALL",$H$9:$H$23,"&lt;&gt;F",$H$9:$H$23,"&lt;&gt;")</f>
        <v>0</v>
      </c>
      <c r="N31" s="76">
        <f>IFERROR((K31*$P$34+L31*$Q$34+M31*$R$34)/(4*(H31*$P$34+I31*$Q$34+J31*$R$34))*100,0)</f>
        <v>0</v>
      </c>
      <c r="P31" s="54" t="s">
        <v>329</v>
      </c>
      <c r="Q31" s="2"/>
      <c r="R31" s="2"/>
      <c r="S31" s="14"/>
      <c r="T31" s="14"/>
      <c r="U31" s="14"/>
      <c r="V31" s="14"/>
      <c r="W31" s="14"/>
      <c r="X31" s="14"/>
      <c r="Y31" s="14"/>
      <c r="Z31" s="14"/>
      <c r="AA31" s="14"/>
      <c r="AB31" s="14"/>
      <c r="AC31" s="14"/>
      <c r="AD31" s="14"/>
      <c r="AE31" s="14"/>
      <c r="AF31" s="14"/>
      <c r="AG31" s="14"/>
      <c r="AH31" s="14"/>
    </row>
    <row r="32" spans="1:36" s="20" customFormat="1" ht="16" customHeight="1">
      <c r="A32" s="452" t="s">
        <v>312</v>
      </c>
      <c r="B32" s="453"/>
      <c r="C32" s="453"/>
      <c r="D32" s="453" t="s">
        <v>302</v>
      </c>
      <c r="E32" s="453"/>
      <c r="F32" s="453"/>
      <c r="G32" s="454"/>
      <c r="H32" s="117">
        <f>SUMIFS($G$9:$G$23,$J$9:$J$23,"2",$K$9:$K$23,"-",$H$9:$H$23,"&lt;&gt;F",$H$9:$H$23,"&lt;&gt;")</f>
        <v>0</v>
      </c>
      <c r="I32" s="117">
        <f>SUMIFS($G$9:$G$23,$J$9:$J$23,"2",$K$9:$K$23,"&lt;&gt;-",$H$9:$H$23,"&lt;&gt;F",$H$9:$H$23,"&lt;&gt;")</f>
        <v>0</v>
      </c>
      <c r="J32" s="117">
        <f>SUMIFS($G$9:$G$23,$K$9:$K$23,"2",$H$9:$H$23,"&lt;&gt;F",$H$9:$H$23,"&lt;&gt;")+SUMIFS($G$9:$G$23,$K$9:$K$23,"ALL",$H$9:$H$23,"&lt;&gt;F",$H$9:$H$23,"&lt;&gt;")</f>
        <v>0</v>
      </c>
      <c r="K32" s="117">
        <f>SUMIFS($I$9:$I$23,$J$9:$J$23,"2",$K$9:$K$23,"-",$H$9:$H$23,"&lt;&gt;F",$H$9:$H$23,"&lt;&gt;")</f>
        <v>0</v>
      </c>
      <c r="L32" s="117">
        <f>SUMIFS($I$9:$I$23,$J$9:$J$23,"2",$K$9:$K$23,"&lt;&gt;-",$H$9:$H$23,"&lt;&gt;F",$H$9:$H$23,"&lt;&gt;")</f>
        <v>0</v>
      </c>
      <c r="M32" s="117">
        <f>SUMIFS($I$9:$I$23,$K$9:$K$23,"2",$H$9:$H$23,"&lt;&gt;F",$H$9:$H$23,"&lt;&gt;")+SUMIFS($I$9:$I$23,$K$9:$K$23,"ALL",$H$9:$H$23,"&lt;&gt;F",$H$9:$H$23,"&lt;&gt;")</f>
        <v>0</v>
      </c>
      <c r="N32" s="76">
        <f>IFERROR((K32*$P$34+L32*$Q$34+M32*$R$34)/(4*(H32*$P$34+I32*$Q$34+J32*$R$34))*100,0)</f>
        <v>0</v>
      </c>
      <c r="P32" s="550" t="s">
        <v>296</v>
      </c>
      <c r="Q32" s="552" t="s">
        <v>293</v>
      </c>
      <c r="R32" s="553"/>
      <c r="S32" s="14"/>
      <c r="T32" s="14"/>
      <c r="U32" s="14"/>
      <c r="V32" s="14"/>
      <c r="W32" s="2"/>
      <c r="X32" s="2"/>
      <c r="Y32" s="2"/>
      <c r="Z32" s="2"/>
      <c r="AA32" s="2"/>
      <c r="AB32" s="2"/>
    </row>
    <row r="33" spans="1:34" s="20" customFormat="1" ht="16" customHeight="1" thickBot="1">
      <c r="A33" s="452" t="s">
        <v>313</v>
      </c>
      <c r="B33" s="453"/>
      <c r="C33" s="453"/>
      <c r="D33" s="453" t="s">
        <v>303</v>
      </c>
      <c r="E33" s="453"/>
      <c r="F33" s="453"/>
      <c r="G33" s="454"/>
      <c r="H33" s="117">
        <f>SUMIFS($G$9:$G$23,$J$9:$J$23,"3",$K$9:$K$23,"-",$H$9:$H$23,"&lt;&gt;F",$H$9:$H$23,"&lt;&gt;")</f>
        <v>0</v>
      </c>
      <c r="I33" s="117">
        <f>SUMIFS($G$9:$G$23,$J$9:$J$23,"3",$K$9:$K$23,"&lt;&gt;-",$H$9:$H$23,"&lt;&gt;F",$H$9:$H$23,"&lt;&gt;")</f>
        <v>0</v>
      </c>
      <c r="J33" s="117">
        <f>SUMIFS($G$9:$G$23,$K$9:$K$23,"3",$H$9:$H$23,"&lt;&gt;F",$H$9:$H$23,"&lt;&gt;")+SUMIFS($G$9:$G$23,$K$9:$K$23,"ALL",$H$9:$H$23,"&lt;&gt;F",$H$9:$H$23,"&lt;&gt;")</f>
        <v>0</v>
      </c>
      <c r="K33" s="117">
        <f>SUMIFS($I$9:$I$23,$J$9:$J$23,"3",$K$9:$K$23,"-",$H$9:$H$23,"&lt;&gt;F",$H$9:$H$23,"&lt;&gt;")</f>
        <v>0</v>
      </c>
      <c r="L33" s="117">
        <f>SUMIFS($I$9:$I$23,$J$9:$J$23,"3",$K$9:$K$23,"&lt;&gt;-",$H$9:$H$23,"&lt;&gt;F",$H$9:$H$23,"&lt;&gt;")</f>
        <v>0</v>
      </c>
      <c r="M33" s="117">
        <f>SUMIFS($I$9:$I$23,$K$9:$K$23,"3",$H$9:$H$23,"&lt;&gt;F",$H$9:$H$23,"&lt;&gt;")+SUMIFS($I$9:$I$23,$K$9:$K$23,"ALL",$H$9:$H$23,"&lt;&gt;F",$H$9:$H$23,"&lt;&gt;")</f>
        <v>0</v>
      </c>
      <c r="N33" s="76">
        <f>IFERROR((K33*$P$34+L33*$Q$34+M33*$R$34)/(4*(H33*$P$34+I33*$Q$34+J33*$R$34))*100,0)</f>
        <v>0</v>
      </c>
      <c r="P33" s="551"/>
      <c r="Q33" s="129" t="s">
        <v>294</v>
      </c>
      <c r="R33" s="130" t="s">
        <v>295</v>
      </c>
      <c r="S33" s="2"/>
      <c r="T33" s="2"/>
      <c r="U33" s="2"/>
      <c r="V33" s="2"/>
      <c r="W33" s="2"/>
      <c r="X33" s="2"/>
      <c r="Y33" s="2"/>
      <c r="Z33" s="2"/>
      <c r="AA33" s="2"/>
      <c r="AB33" s="2"/>
    </row>
    <row r="34" spans="1:34" s="20" customFormat="1" ht="16" customHeight="1" thickTop="1" thickBot="1">
      <c r="A34" s="452" t="s">
        <v>220</v>
      </c>
      <c r="B34" s="453"/>
      <c r="C34" s="453"/>
      <c r="D34" s="453" t="s">
        <v>305</v>
      </c>
      <c r="E34" s="453"/>
      <c r="F34" s="453"/>
      <c r="G34" s="454"/>
      <c r="H34" s="117">
        <f>SUMIFS($G$9:$G$23,$J$9:$J$23,"4",$K$9:$K$23,"-",$H$9:$H$23,"&lt;&gt;F",$H$9:$H$23,"&lt;&gt;")</f>
        <v>0</v>
      </c>
      <c r="I34" s="117">
        <f>SUMIFS($G$9:$G$23,$J$9:$J$23,"4",$K$9:$K$23,"&lt;&gt;-",$H$9:$H$23,"&lt;&gt;F",$H$9:$H$23,"&lt;&gt;")</f>
        <v>0</v>
      </c>
      <c r="J34" s="117">
        <f>SUMIFS($G$9:$G$23,$K$9:$K$23,"4",$H$9:$H$23,"&lt;&gt;F",$H$9:$H$23,"&lt;&gt;")+SUMIFS($G$9:$G$23,$K$9:$K$23,"ALL",$H$9:$H$23,"&lt;&gt;F",$H$9:$H$23,"&lt;&gt;")</f>
        <v>0</v>
      </c>
      <c r="K34" s="117">
        <f>SUMIFS($I$9:$I$23,$J$9:$J$23,"4",$K$9:$K$23,"-",$H$9:$H$23,"&lt;&gt;F",$H$9:$H$23,"&lt;&gt;")</f>
        <v>0</v>
      </c>
      <c r="L34" s="117">
        <f>SUMIFS($I$9:$I$23,$J$9:$J$23,"4",$K$9:$K$23,"&lt;&gt;-",$H$9:$H$23,"&lt;&gt;F",$H$9:$H$23,"&lt;&gt;")</f>
        <v>0</v>
      </c>
      <c r="M34" s="117">
        <f>SUMIFS($I$9:$I$23,$K$9:$K$23,"4",$H$9:$H$23,"&lt;&gt;F",$H$9:$H$23,"&lt;&gt;")+SUMIFS($I$9:$I$23,$K$9:$K$23,"ALL",$H$9:$H$23,"&lt;&gt;F",$H$9:$H$23,"&lt;&gt;")</f>
        <v>0</v>
      </c>
      <c r="N34" s="76">
        <f>IFERROR((K34*$P$34+L34*$Q$34+M34*$R$34)/(4*(H34*$P$34+I34*$Q$34+J34*$R$34))*100,0)</f>
        <v>0</v>
      </c>
      <c r="P34" s="131">
        <v>1</v>
      </c>
      <c r="Q34" s="132">
        <v>0.7</v>
      </c>
      <c r="R34" s="133">
        <v>0.3</v>
      </c>
      <c r="S34" s="2"/>
      <c r="T34" s="2"/>
      <c r="U34" s="2"/>
      <c r="V34" s="2"/>
      <c r="W34" s="2"/>
      <c r="X34" s="2"/>
      <c r="Y34" s="2"/>
      <c r="Z34" s="2"/>
      <c r="AA34" s="2"/>
      <c r="AB34" s="2"/>
    </row>
    <row r="35" spans="1:34" s="20" customFormat="1" ht="16" customHeight="1">
      <c r="A35" s="452" t="s">
        <v>221</v>
      </c>
      <c r="B35" s="453"/>
      <c r="C35" s="453"/>
      <c r="D35" s="453" t="s">
        <v>304</v>
      </c>
      <c r="E35" s="453"/>
      <c r="F35" s="453"/>
      <c r="G35" s="454"/>
      <c r="H35" s="117">
        <f>SUMIFS($G$9:$G$23,$J$9:$J$23,"5",$K$9:$K$23,"-",$H$9:$H$23,"&lt;&gt;F",$H$9:$H$23,"&lt;&gt;")</f>
        <v>0</v>
      </c>
      <c r="I35" s="117">
        <f>SUMIFS($G$9:$G$23,$J$9:$J$23,"5",$K$9:$K$23,"&lt;&gt;-",$H$9:$H$23,"&lt;&gt;F",$H$9:$H$23,"&lt;&gt;")</f>
        <v>0</v>
      </c>
      <c r="J35" s="117">
        <f>SUMIFS($G$9:$G$23,$K$9:$K$23,"5",$H$9:$H$23,"&lt;&gt;F",$H$9:$H$23,"&lt;&gt;")+SUMIFS($G$9:$G$23,$K$9:$K$23,"ALL",$H$9:$H$23,"&lt;&gt;F",$H$9:$H$23,"&lt;&gt;")</f>
        <v>0</v>
      </c>
      <c r="K35" s="117">
        <f>SUMIFS($I$9:$I$23,$J$9:$J$23,"5",$K$9:$K$23,"-",$H$9:$H$23,"&lt;&gt;F",$H$9:$H$23,"&lt;&gt;")</f>
        <v>0</v>
      </c>
      <c r="L35" s="117">
        <f>SUMIFS($I$9:$I$23,$J$9:$J$23,"5",$K$9:$K$23,"&lt;&gt;-",$H$9:$H$23,"&lt;&gt;F",$H$9:$H$23,"&lt;&gt;")</f>
        <v>0</v>
      </c>
      <c r="M35" s="117">
        <f>SUMIFS($I$9:$I$23,$K$9:$K$23,"5",$H$9:$H$23,"&lt;&gt;F",$H$9:$H$23,"&lt;&gt;")+SUMIFS($I$9:$I$23,$K$9:$K$23,"ALL",$H$9:$H$23,"&lt;&gt;F",$H$9:$H$23,"&lt;&gt;")</f>
        <v>0</v>
      </c>
      <c r="N35" s="76">
        <f>IFERROR((K35*$P$34+L35*$Q$34+M35*$R$34)/(4*(H35*$P$34+I35*$Q$34+J35*$R$34))*100,0)</f>
        <v>0</v>
      </c>
      <c r="S35" s="2"/>
      <c r="T35" s="2"/>
      <c r="U35" s="2"/>
      <c r="V35" s="2"/>
      <c r="W35" s="2"/>
      <c r="X35" s="2"/>
      <c r="Y35" s="2"/>
      <c r="Z35" s="2"/>
      <c r="AA35" s="2"/>
      <c r="AB35" s="2"/>
    </row>
    <row r="36" spans="1:34" s="20" customFormat="1" ht="16" customHeight="1">
      <c r="S36" s="2"/>
      <c r="T36" s="2"/>
      <c r="U36" s="2"/>
      <c r="V36" s="2"/>
      <c r="W36" s="2"/>
      <c r="X36" s="2"/>
      <c r="Y36" s="2"/>
      <c r="Z36" s="2"/>
      <c r="AA36" s="2"/>
      <c r="AB36" s="2"/>
      <c r="AC36" s="2"/>
      <c r="AD36" s="2"/>
      <c r="AE36" s="2"/>
      <c r="AF36" s="2"/>
      <c r="AG36" s="2"/>
      <c r="AH36" s="2"/>
    </row>
    <row r="37" spans="1:34" s="20" customFormat="1" ht="16" customHeight="1"/>
    <row r="38" spans="1:34" s="20" customFormat="1" ht="16" customHeight="1"/>
    <row r="39" spans="1:34" s="20" customFormat="1" ht="16" customHeight="1">
      <c r="W39" s="121"/>
    </row>
    <row r="40" spans="1:34" s="20" customFormat="1" ht="16" customHeight="1"/>
    <row r="41" spans="1:34" s="20" customFormat="1" ht="15.75" customHeight="1"/>
    <row r="42" spans="1:34" s="20" customFormat="1" ht="15.75" customHeight="1"/>
    <row r="43" spans="1:34" s="20" customFormat="1" ht="15.75" customHeight="1"/>
    <row r="44" spans="1:34" s="20" customFormat="1" ht="15.75" customHeight="1"/>
    <row r="45" spans="1:34" s="20" customFormat="1" ht="15.75" customHeight="1"/>
    <row r="46" spans="1:34" s="20" customFormat="1" ht="15.75" customHeight="1"/>
    <row r="47" spans="1:34" s="20" customFormat="1" ht="15.75" customHeight="1"/>
    <row r="48" spans="1:34" s="20" customFormat="1" ht="15.75" customHeight="1"/>
    <row r="49" spans="1:15" s="20" customFormat="1" ht="15.75" customHeight="1"/>
    <row r="50" spans="1:15" s="20" customFormat="1" ht="15.75" customHeight="1">
      <c r="A50" s="118"/>
      <c r="B50" s="118"/>
      <c r="C50" s="118"/>
      <c r="D50" s="118"/>
      <c r="E50" s="118"/>
      <c r="F50" s="118"/>
      <c r="G50" s="118"/>
      <c r="H50" s="118"/>
      <c r="I50" s="118"/>
      <c r="J50" s="118"/>
      <c r="K50" s="118"/>
      <c r="L50" s="118"/>
      <c r="M50" s="118"/>
      <c r="N50" s="118"/>
    </row>
    <row r="51" spans="1:15" s="20" customFormat="1" ht="15.75" customHeight="1" thickBot="1">
      <c r="A51" s="5" t="s">
        <v>274</v>
      </c>
      <c r="O51" s="77"/>
    </row>
    <row r="52" spans="1:15" s="20" customFormat="1" ht="15.75" customHeight="1" thickTop="1">
      <c r="A52" s="516" t="s">
        <v>271</v>
      </c>
      <c r="B52" s="517"/>
      <c r="C52" s="517"/>
      <c r="D52" s="517"/>
      <c r="E52" s="517"/>
      <c r="F52" s="517"/>
      <c r="G52" s="517"/>
      <c r="H52" s="517"/>
      <c r="I52" s="517"/>
      <c r="J52" s="517"/>
      <c r="K52" s="517"/>
      <c r="L52" s="517"/>
      <c r="M52" s="517"/>
      <c r="N52" s="518"/>
    </row>
    <row r="53" spans="1:15" s="20" customFormat="1" ht="15.75" customHeight="1">
      <c r="A53" s="499"/>
      <c r="B53" s="500"/>
      <c r="C53" s="500"/>
      <c r="D53" s="500"/>
      <c r="E53" s="500"/>
      <c r="F53" s="500"/>
      <c r="G53" s="500"/>
      <c r="H53" s="500"/>
      <c r="I53" s="500"/>
      <c r="J53" s="500"/>
      <c r="K53" s="500"/>
      <c r="L53" s="500"/>
      <c r="M53" s="500"/>
      <c r="N53" s="501"/>
    </row>
    <row r="54" spans="1:15" s="20" customFormat="1" ht="15.75" customHeight="1">
      <c r="A54" s="499"/>
      <c r="B54" s="500"/>
      <c r="C54" s="500"/>
      <c r="D54" s="500"/>
      <c r="E54" s="500"/>
      <c r="F54" s="500"/>
      <c r="G54" s="500"/>
      <c r="H54" s="500"/>
      <c r="I54" s="500"/>
      <c r="J54" s="500"/>
      <c r="K54" s="500"/>
      <c r="L54" s="500"/>
      <c r="M54" s="500"/>
      <c r="N54" s="501"/>
    </row>
    <row r="55" spans="1:15" s="20" customFormat="1" ht="15.75" customHeight="1">
      <c r="A55" s="499"/>
      <c r="B55" s="500"/>
      <c r="C55" s="500"/>
      <c r="D55" s="500"/>
      <c r="E55" s="500"/>
      <c r="F55" s="500"/>
      <c r="G55" s="500"/>
      <c r="H55" s="500"/>
      <c r="I55" s="500"/>
      <c r="J55" s="500"/>
      <c r="K55" s="500"/>
      <c r="L55" s="500"/>
      <c r="M55" s="500"/>
      <c r="N55" s="501"/>
    </row>
    <row r="56" spans="1:15" s="20" customFormat="1" ht="15.75" customHeight="1">
      <c r="A56" s="499"/>
      <c r="B56" s="500"/>
      <c r="C56" s="500"/>
      <c r="D56" s="500"/>
      <c r="E56" s="500"/>
      <c r="F56" s="500"/>
      <c r="G56" s="500"/>
      <c r="H56" s="500"/>
      <c r="I56" s="500"/>
      <c r="J56" s="500"/>
      <c r="K56" s="500"/>
      <c r="L56" s="500"/>
      <c r="M56" s="500"/>
      <c r="N56" s="501"/>
    </row>
    <row r="57" spans="1:15" s="20" customFormat="1" ht="15.75" customHeight="1">
      <c r="A57" s="499"/>
      <c r="B57" s="500"/>
      <c r="C57" s="500"/>
      <c r="D57" s="500"/>
      <c r="E57" s="500"/>
      <c r="F57" s="500"/>
      <c r="G57" s="500"/>
      <c r="H57" s="500"/>
      <c r="I57" s="500"/>
      <c r="J57" s="500"/>
      <c r="K57" s="500"/>
      <c r="L57" s="500"/>
      <c r="M57" s="500"/>
      <c r="N57" s="501"/>
    </row>
    <row r="58" spans="1:15" s="20" customFormat="1" ht="15.75" customHeight="1">
      <c r="A58" s="499"/>
      <c r="B58" s="500"/>
      <c r="C58" s="500"/>
      <c r="D58" s="500"/>
      <c r="E58" s="500"/>
      <c r="F58" s="500"/>
      <c r="G58" s="500"/>
      <c r="H58" s="500"/>
      <c r="I58" s="500"/>
      <c r="J58" s="500"/>
      <c r="K58" s="500"/>
      <c r="L58" s="500"/>
      <c r="M58" s="500"/>
      <c r="N58" s="501"/>
    </row>
    <row r="59" spans="1:15" s="20" customFormat="1" ht="15.75" customHeight="1">
      <c r="A59" s="499"/>
      <c r="B59" s="500"/>
      <c r="C59" s="500"/>
      <c r="D59" s="500"/>
      <c r="E59" s="500"/>
      <c r="F59" s="500"/>
      <c r="G59" s="500"/>
      <c r="H59" s="500"/>
      <c r="I59" s="500"/>
      <c r="J59" s="500"/>
      <c r="K59" s="500"/>
      <c r="L59" s="500"/>
      <c r="M59" s="500"/>
      <c r="N59" s="501"/>
    </row>
    <row r="60" spans="1:15" s="20" customFormat="1" ht="15.75" customHeight="1" thickBot="1">
      <c r="A60" s="499"/>
      <c r="B60" s="500"/>
      <c r="C60" s="500"/>
      <c r="D60" s="500"/>
      <c r="E60" s="500"/>
      <c r="F60" s="500"/>
      <c r="G60" s="500"/>
      <c r="H60" s="500"/>
      <c r="I60" s="500"/>
      <c r="J60" s="500"/>
      <c r="K60" s="500"/>
      <c r="L60" s="500"/>
      <c r="M60" s="500"/>
      <c r="N60" s="501"/>
    </row>
    <row r="61" spans="1:15" s="20" customFormat="1" ht="15.75" customHeight="1" thickTop="1">
      <c r="A61" s="516" t="s">
        <v>272</v>
      </c>
      <c r="B61" s="517"/>
      <c r="C61" s="517"/>
      <c r="D61" s="517"/>
      <c r="E61" s="517"/>
      <c r="F61" s="517"/>
      <c r="G61" s="517"/>
      <c r="H61" s="517"/>
      <c r="I61" s="517"/>
      <c r="J61" s="517"/>
      <c r="K61" s="517"/>
      <c r="L61" s="517"/>
      <c r="M61" s="517"/>
      <c r="N61" s="518"/>
    </row>
    <row r="62" spans="1:15" s="20" customFormat="1" ht="15.75" customHeight="1">
      <c r="A62" s="499"/>
      <c r="B62" s="500"/>
      <c r="C62" s="500"/>
      <c r="D62" s="500"/>
      <c r="E62" s="500"/>
      <c r="F62" s="500"/>
      <c r="G62" s="500"/>
      <c r="H62" s="500"/>
      <c r="I62" s="500"/>
      <c r="J62" s="500"/>
      <c r="K62" s="500"/>
      <c r="L62" s="500"/>
      <c r="M62" s="500"/>
      <c r="N62" s="501"/>
    </row>
    <row r="63" spans="1:15" s="20" customFormat="1" ht="15.75" customHeight="1">
      <c r="A63" s="499"/>
      <c r="B63" s="500"/>
      <c r="C63" s="500"/>
      <c r="D63" s="500"/>
      <c r="E63" s="500"/>
      <c r="F63" s="500"/>
      <c r="G63" s="500"/>
      <c r="H63" s="500"/>
      <c r="I63" s="500"/>
      <c r="J63" s="500"/>
      <c r="K63" s="500"/>
      <c r="L63" s="500"/>
      <c r="M63" s="500"/>
      <c r="N63" s="501"/>
    </row>
    <row r="64" spans="1:15" s="20" customFormat="1" ht="15.75" customHeight="1">
      <c r="A64" s="499"/>
      <c r="B64" s="500"/>
      <c r="C64" s="500"/>
      <c r="D64" s="500"/>
      <c r="E64" s="500"/>
      <c r="F64" s="500"/>
      <c r="G64" s="500"/>
      <c r="H64" s="500"/>
      <c r="I64" s="500"/>
      <c r="J64" s="500"/>
      <c r="K64" s="500"/>
      <c r="L64" s="500"/>
      <c r="M64" s="500"/>
      <c r="N64" s="501"/>
    </row>
    <row r="65" spans="1:14" s="20" customFormat="1" ht="15.75" customHeight="1">
      <c r="A65" s="499"/>
      <c r="B65" s="500"/>
      <c r="C65" s="500"/>
      <c r="D65" s="500"/>
      <c r="E65" s="500"/>
      <c r="F65" s="500"/>
      <c r="G65" s="500"/>
      <c r="H65" s="500"/>
      <c r="I65" s="500"/>
      <c r="J65" s="500"/>
      <c r="K65" s="500"/>
      <c r="L65" s="500"/>
      <c r="M65" s="500"/>
      <c r="N65" s="501"/>
    </row>
    <row r="66" spans="1:14" s="20" customFormat="1" ht="15.75" customHeight="1">
      <c r="A66" s="499"/>
      <c r="B66" s="500"/>
      <c r="C66" s="500"/>
      <c r="D66" s="500"/>
      <c r="E66" s="500"/>
      <c r="F66" s="500"/>
      <c r="G66" s="500"/>
      <c r="H66" s="500"/>
      <c r="I66" s="500"/>
      <c r="J66" s="500"/>
      <c r="K66" s="500"/>
      <c r="L66" s="500"/>
      <c r="M66" s="500"/>
      <c r="N66" s="501"/>
    </row>
    <row r="67" spans="1:14" s="20" customFormat="1" ht="15.75" customHeight="1">
      <c r="A67" s="499"/>
      <c r="B67" s="500"/>
      <c r="C67" s="500"/>
      <c r="D67" s="500"/>
      <c r="E67" s="500"/>
      <c r="F67" s="500"/>
      <c r="G67" s="500"/>
      <c r="H67" s="500"/>
      <c r="I67" s="500"/>
      <c r="J67" s="500"/>
      <c r="K67" s="500"/>
      <c r="L67" s="500"/>
      <c r="M67" s="500"/>
      <c r="N67" s="501"/>
    </row>
    <row r="68" spans="1:14" s="20" customFormat="1" ht="15.75" customHeight="1">
      <c r="A68" s="499"/>
      <c r="B68" s="500"/>
      <c r="C68" s="500"/>
      <c r="D68" s="500"/>
      <c r="E68" s="500"/>
      <c r="F68" s="500"/>
      <c r="G68" s="500"/>
      <c r="H68" s="500"/>
      <c r="I68" s="500"/>
      <c r="J68" s="500"/>
      <c r="K68" s="500"/>
      <c r="L68" s="500"/>
      <c r="M68" s="500"/>
      <c r="N68" s="501"/>
    </row>
    <row r="69" spans="1:14" s="20" customFormat="1" ht="15.75" customHeight="1" thickBot="1">
      <c r="A69" s="502"/>
      <c r="B69" s="503"/>
      <c r="C69" s="503"/>
      <c r="D69" s="503"/>
      <c r="E69" s="503"/>
      <c r="F69" s="503"/>
      <c r="G69" s="503"/>
      <c r="H69" s="503"/>
      <c r="I69" s="503"/>
      <c r="J69" s="503"/>
      <c r="K69" s="503"/>
      <c r="L69" s="503"/>
      <c r="M69" s="503"/>
      <c r="N69" s="504"/>
    </row>
    <row r="70" spans="1:14" s="20" customFormat="1" ht="15.75" customHeight="1" thickTop="1">
      <c r="A70" s="118"/>
      <c r="B70" s="118"/>
      <c r="C70" s="118"/>
      <c r="D70" s="118"/>
      <c r="E70" s="118"/>
      <c r="F70" s="118"/>
      <c r="G70" s="118"/>
      <c r="H70" s="118"/>
      <c r="I70" s="118"/>
      <c r="J70" s="118"/>
      <c r="K70" s="118"/>
      <c r="L70" s="118"/>
      <c r="M70" s="118"/>
      <c r="N70" s="118"/>
    </row>
    <row r="71" spans="1:14" s="20" customFormat="1" ht="15.75" customHeight="1" thickBot="1">
      <c r="A71" s="5" t="s">
        <v>270</v>
      </c>
    </row>
    <row r="72" spans="1:14" s="20" customFormat="1" ht="15.75" customHeight="1" thickTop="1">
      <c r="A72" s="516" t="s">
        <v>470</v>
      </c>
      <c r="B72" s="517"/>
      <c r="C72" s="517"/>
      <c r="D72" s="517"/>
      <c r="E72" s="517"/>
      <c r="F72" s="517"/>
      <c r="G72" s="517"/>
      <c r="H72" s="517"/>
      <c r="I72" s="517"/>
      <c r="J72" s="517"/>
      <c r="K72" s="517"/>
      <c r="L72" s="517"/>
      <c r="M72" s="517"/>
      <c r="N72" s="518"/>
    </row>
    <row r="73" spans="1:14" s="20" customFormat="1" ht="15.75" customHeight="1">
      <c r="A73" s="499"/>
      <c r="B73" s="500"/>
      <c r="C73" s="500"/>
      <c r="D73" s="500"/>
      <c r="E73" s="500"/>
      <c r="F73" s="500"/>
      <c r="G73" s="500"/>
      <c r="H73" s="500"/>
      <c r="I73" s="500"/>
      <c r="J73" s="500"/>
      <c r="K73" s="500"/>
      <c r="L73" s="500"/>
      <c r="M73" s="500"/>
      <c r="N73" s="501"/>
    </row>
    <row r="74" spans="1:14" s="20" customFormat="1" ht="15.75" customHeight="1">
      <c r="A74" s="499"/>
      <c r="B74" s="500"/>
      <c r="C74" s="500"/>
      <c r="D74" s="500"/>
      <c r="E74" s="500"/>
      <c r="F74" s="500"/>
      <c r="G74" s="500"/>
      <c r="H74" s="500"/>
      <c r="I74" s="500"/>
      <c r="J74" s="500"/>
      <c r="K74" s="500"/>
      <c r="L74" s="500"/>
      <c r="M74" s="500"/>
      <c r="N74" s="501"/>
    </row>
    <row r="75" spans="1:14" s="20" customFormat="1" ht="15.75" customHeight="1">
      <c r="A75" s="499"/>
      <c r="B75" s="500"/>
      <c r="C75" s="500"/>
      <c r="D75" s="500"/>
      <c r="E75" s="500"/>
      <c r="F75" s="500"/>
      <c r="G75" s="500"/>
      <c r="H75" s="500"/>
      <c r="I75" s="500"/>
      <c r="J75" s="500"/>
      <c r="K75" s="500"/>
      <c r="L75" s="500"/>
      <c r="M75" s="500"/>
      <c r="N75" s="501"/>
    </row>
    <row r="76" spans="1:14" s="20" customFormat="1" ht="15.75" customHeight="1">
      <c r="A76" s="499"/>
      <c r="B76" s="500"/>
      <c r="C76" s="500"/>
      <c r="D76" s="500"/>
      <c r="E76" s="500"/>
      <c r="F76" s="500"/>
      <c r="G76" s="500"/>
      <c r="H76" s="500"/>
      <c r="I76" s="500"/>
      <c r="J76" s="500"/>
      <c r="K76" s="500"/>
      <c r="L76" s="500"/>
      <c r="M76" s="500"/>
      <c r="N76" s="501"/>
    </row>
    <row r="77" spans="1:14" s="20" customFormat="1" ht="15.75" customHeight="1">
      <c r="A77" s="499"/>
      <c r="B77" s="500"/>
      <c r="C77" s="500"/>
      <c r="D77" s="500"/>
      <c r="E77" s="500"/>
      <c r="F77" s="500"/>
      <c r="G77" s="500"/>
      <c r="H77" s="500"/>
      <c r="I77" s="500"/>
      <c r="J77" s="500"/>
      <c r="K77" s="500"/>
      <c r="L77" s="500"/>
      <c r="M77" s="500"/>
      <c r="N77" s="501"/>
    </row>
    <row r="78" spans="1:14" s="20" customFormat="1" ht="15.75" customHeight="1">
      <c r="A78" s="499"/>
      <c r="B78" s="500"/>
      <c r="C78" s="500"/>
      <c r="D78" s="500"/>
      <c r="E78" s="500"/>
      <c r="F78" s="500"/>
      <c r="G78" s="500"/>
      <c r="H78" s="500"/>
      <c r="I78" s="500"/>
      <c r="J78" s="500"/>
      <c r="K78" s="500"/>
      <c r="L78" s="500"/>
      <c r="M78" s="500"/>
      <c r="N78" s="501"/>
    </row>
    <row r="79" spans="1:14" s="20" customFormat="1" ht="15.75" customHeight="1">
      <c r="A79" s="499"/>
      <c r="B79" s="500"/>
      <c r="C79" s="500"/>
      <c r="D79" s="500"/>
      <c r="E79" s="500"/>
      <c r="F79" s="500"/>
      <c r="G79" s="500"/>
      <c r="H79" s="500"/>
      <c r="I79" s="500"/>
      <c r="J79" s="500"/>
      <c r="K79" s="500"/>
      <c r="L79" s="500"/>
      <c r="M79" s="500"/>
      <c r="N79" s="501"/>
    </row>
    <row r="80" spans="1:14" s="20" customFormat="1" ht="15.75" customHeight="1" thickBot="1">
      <c r="A80" s="502"/>
      <c r="B80" s="503"/>
      <c r="C80" s="503"/>
      <c r="D80" s="503"/>
      <c r="E80" s="503"/>
      <c r="F80" s="503"/>
      <c r="G80" s="503"/>
      <c r="H80" s="503"/>
      <c r="I80" s="503"/>
      <c r="J80" s="503"/>
      <c r="K80" s="503"/>
      <c r="L80" s="503"/>
      <c r="M80" s="503"/>
      <c r="N80" s="504"/>
    </row>
    <row r="81" spans="1:36" s="20" customFormat="1" ht="15.75" customHeight="1" thickTop="1">
      <c r="A81" s="118"/>
      <c r="B81" s="118"/>
      <c r="C81" s="118"/>
      <c r="D81" s="118"/>
      <c r="E81" s="118"/>
      <c r="F81" s="118"/>
      <c r="G81" s="118"/>
      <c r="H81" s="118"/>
      <c r="I81" s="118"/>
      <c r="J81" s="118"/>
      <c r="K81" s="118"/>
      <c r="L81" s="118"/>
      <c r="M81" s="118"/>
      <c r="N81" s="118"/>
    </row>
    <row r="82" spans="1:36" s="20" customFormat="1" ht="15.75" customHeight="1">
      <c r="A82" s="57" t="s">
        <v>226</v>
      </c>
    </row>
    <row r="83" spans="1:36" s="20" customFormat="1" ht="15.75" customHeight="1">
      <c r="A83" s="5" t="s">
        <v>331</v>
      </c>
      <c r="D83" s="55"/>
    </row>
    <row r="84" spans="1:36" s="20" customFormat="1" ht="15.75" customHeight="1" thickBot="1"/>
    <row r="85" spans="1:36" s="20" customFormat="1" ht="27" customHeight="1" thickTop="1" thickBot="1">
      <c r="B85" s="119" t="s">
        <v>216</v>
      </c>
      <c r="C85" s="519"/>
      <c r="D85" s="520"/>
      <c r="E85" s="521" t="s">
        <v>333</v>
      </c>
      <c r="F85" s="522"/>
      <c r="G85" s="521"/>
      <c r="H85" s="540"/>
      <c r="I85" s="541"/>
      <c r="J85" s="541"/>
      <c r="K85" s="542"/>
    </row>
    <row r="86" spans="1:36" s="20" customFormat="1" ht="15.75" customHeight="1" thickTop="1">
      <c r="P86" s="488" t="s">
        <v>535</v>
      </c>
      <c r="Q86" s="489"/>
      <c r="R86" s="489"/>
      <c r="S86" s="489"/>
      <c r="T86" s="489"/>
      <c r="U86" s="489"/>
      <c r="V86" s="489"/>
      <c r="W86" s="489"/>
      <c r="X86" s="489"/>
      <c r="Y86" s="489"/>
      <c r="Z86" s="489"/>
      <c r="AA86" s="489"/>
      <c r="AB86" s="489"/>
      <c r="AC86" s="489"/>
      <c r="AD86" s="489"/>
      <c r="AE86" s="489"/>
      <c r="AF86" s="489"/>
      <c r="AG86" s="489"/>
      <c r="AH86" s="489"/>
      <c r="AI86" s="489"/>
      <c r="AJ86" s="489"/>
    </row>
    <row r="87" spans="1:36" s="20" customFormat="1" ht="12.75" customHeight="1" thickBot="1">
      <c r="B87" s="119"/>
      <c r="C87" s="7"/>
      <c r="D87" s="538"/>
      <c r="E87" s="538"/>
      <c r="F87" s="538"/>
      <c r="G87" s="538"/>
      <c r="H87" s="538"/>
      <c r="I87" s="97"/>
      <c r="J87" s="539" t="s">
        <v>515</v>
      </c>
      <c r="K87" s="539"/>
      <c r="L87" s="539"/>
      <c r="M87" s="539"/>
      <c r="N87" s="539"/>
      <c r="P87" s="489"/>
      <c r="Q87" s="489"/>
      <c r="R87" s="489"/>
      <c r="S87" s="489"/>
      <c r="T87" s="489"/>
      <c r="U87" s="489"/>
      <c r="V87" s="489"/>
      <c r="W87" s="489"/>
      <c r="X87" s="489"/>
      <c r="Y87" s="489"/>
      <c r="Z87" s="489"/>
      <c r="AA87" s="489"/>
      <c r="AB87" s="489"/>
      <c r="AC87" s="489"/>
      <c r="AD87" s="489"/>
      <c r="AE87" s="489"/>
      <c r="AF87" s="489"/>
      <c r="AG87" s="489"/>
      <c r="AH87" s="489"/>
      <c r="AI87" s="489"/>
      <c r="AJ87" s="489"/>
    </row>
    <row r="88" spans="1:36" s="20" customFormat="1" ht="27" customHeight="1" thickTop="1" thickBot="1">
      <c r="B88" s="536"/>
      <c r="C88" s="536"/>
      <c r="D88" s="536"/>
      <c r="E88" s="182"/>
      <c r="F88" s="182"/>
      <c r="G88" s="536" t="s">
        <v>514</v>
      </c>
      <c r="H88" s="536"/>
      <c r="I88" s="536"/>
      <c r="J88" s="537"/>
      <c r="K88" s="533"/>
      <c r="L88" s="534"/>
      <c r="M88" s="534"/>
      <c r="N88" s="535"/>
      <c r="P88" s="490" t="s">
        <v>553</v>
      </c>
      <c r="Q88" s="490"/>
      <c r="R88" s="490"/>
      <c r="S88" s="490"/>
      <c r="T88" s="490"/>
      <c r="U88" s="490"/>
      <c r="V88" s="490"/>
      <c r="W88" s="490" t="s">
        <v>554</v>
      </c>
      <c r="X88" s="490"/>
      <c r="Y88" s="490"/>
      <c r="Z88" s="490"/>
      <c r="AA88" s="490"/>
      <c r="AB88" s="490"/>
      <c r="AC88" s="490"/>
      <c r="AD88" s="490" t="s">
        <v>536</v>
      </c>
      <c r="AE88" s="491"/>
      <c r="AF88" s="491"/>
      <c r="AG88" s="491"/>
      <c r="AH88" s="491"/>
      <c r="AI88" s="491"/>
      <c r="AJ88" s="491"/>
    </row>
    <row r="89" spans="1:36" s="20" customFormat="1" ht="15.75" customHeight="1" thickTop="1" thickBot="1">
      <c r="A89" s="15" t="s">
        <v>332</v>
      </c>
      <c r="B89" s="69"/>
      <c r="C89" s="69"/>
      <c r="D89" s="7"/>
      <c r="F89" s="120"/>
      <c r="G89" s="120"/>
      <c r="H89" s="97"/>
      <c r="I89" s="97"/>
      <c r="J89" s="97"/>
      <c r="M89" s="98"/>
      <c r="N89" s="98"/>
      <c r="P89" s="490"/>
      <c r="Q89" s="490"/>
      <c r="R89" s="490"/>
      <c r="S89" s="490"/>
      <c r="T89" s="490"/>
      <c r="U89" s="490"/>
      <c r="V89" s="490"/>
      <c r="W89" s="490"/>
      <c r="X89" s="490"/>
      <c r="Y89" s="490"/>
      <c r="Z89" s="490"/>
      <c r="AA89" s="490"/>
      <c r="AB89" s="490"/>
      <c r="AC89" s="490"/>
      <c r="AD89" s="491"/>
      <c r="AE89" s="491"/>
      <c r="AF89" s="491"/>
      <c r="AG89" s="491"/>
      <c r="AH89" s="491"/>
      <c r="AI89" s="491"/>
      <c r="AJ89" s="491"/>
    </row>
    <row r="90" spans="1:36" s="20" customFormat="1" ht="15.75" customHeight="1" thickTop="1">
      <c r="A90" s="496"/>
      <c r="B90" s="497"/>
      <c r="C90" s="497"/>
      <c r="D90" s="497"/>
      <c r="E90" s="497"/>
      <c r="F90" s="497"/>
      <c r="G90" s="497"/>
      <c r="H90" s="497"/>
      <c r="I90" s="497"/>
      <c r="J90" s="497"/>
      <c r="K90" s="497"/>
      <c r="L90" s="497"/>
      <c r="M90" s="497"/>
      <c r="N90" s="498"/>
      <c r="P90" s="479" t="s">
        <v>562</v>
      </c>
      <c r="Q90" s="479"/>
      <c r="R90" s="479"/>
      <c r="S90" s="479"/>
      <c r="T90" s="479"/>
      <c r="U90" s="479"/>
      <c r="V90" s="479"/>
      <c r="W90" s="479" t="s">
        <v>555</v>
      </c>
      <c r="X90" s="481"/>
      <c r="Y90" s="481"/>
      <c r="Z90" s="481"/>
      <c r="AA90" s="481"/>
      <c r="AB90" s="481"/>
      <c r="AC90" s="481"/>
      <c r="AD90" s="479" t="s">
        <v>556</v>
      </c>
      <c r="AE90" s="481"/>
      <c r="AF90" s="481"/>
      <c r="AG90" s="481"/>
      <c r="AH90" s="481"/>
      <c r="AI90" s="481"/>
      <c r="AJ90" s="481"/>
    </row>
    <row r="91" spans="1:36" s="20" customFormat="1" ht="15.75" customHeight="1">
      <c r="A91" s="499"/>
      <c r="B91" s="500"/>
      <c r="C91" s="500"/>
      <c r="D91" s="500"/>
      <c r="E91" s="500"/>
      <c r="F91" s="500"/>
      <c r="G91" s="500"/>
      <c r="H91" s="500"/>
      <c r="I91" s="500"/>
      <c r="J91" s="500"/>
      <c r="K91" s="500"/>
      <c r="L91" s="500"/>
      <c r="M91" s="500"/>
      <c r="N91" s="501"/>
      <c r="P91" s="480"/>
      <c r="Q91" s="480"/>
      <c r="R91" s="480"/>
      <c r="S91" s="480"/>
      <c r="T91" s="480"/>
      <c r="U91" s="480"/>
      <c r="V91" s="480"/>
      <c r="W91" s="482"/>
      <c r="X91" s="482"/>
      <c r="Y91" s="482"/>
      <c r="Z91" s="482"/>
      <c r="AA91" s="482"/>
      <c r="AB91" s="482"/>
      <c r="AC91" s="482"/>
      <c r="AD91" s="482"/>
      <c r="AE91" s="482"/>
      <c r="AF91" s="482"/>
      <c r="AG91" s="482"/>
      <c r="AH91" s="482"/>
      <c r="AI91" s="482"/>
      <c r="AJ91" s="482"/>
    </row>
    <row r="92" spans="1:36" s="20" customFormat="1" ht="15.75" customHeight="1">
      <c r="A92" s="499"/>
      <c r="B92" s="500"/>
      <c r="C92" s="500"/>
      <c r="D92" s="500"/>
      <c r="E92" s="500"/>
      <c r="F92" s="500"/>
      <c r="G92" s="500"/>
      <c r="H92" s="500"/>
      <c r="I92" s="500"/>
      <c r="J92" s="500"/>
      <c r="K92" s="500"/>
      <c r="L92" s="500"/>
      <c r="M92" s="500"/>
      <c r="N92" s="501"/>
      <c r="P92" s="480" t="s">
        <v>557</v>
      </c>
      <c r="Q92" s="480"/>
      <c r="R92" s="480"/>
      <c r="S92" s="480"/>
      <c r="T92" s="480"/>
      <c r="U92" s="480"/>
      <c r="V92" s="480"/>
      <c r="W92" s="480" t="s">
        <v>558</v>
      </c>
      <c r="X92" s="482"/>
      <c r="Y92" s="482"/>
      <c r="Z92" s="482"/>
      <c r="AA92" s="482"/>
      <c r="AB92" s="482"/>
      <c r="AC92" s="482"/>
      <c r="AD92" s="480" t="s">
        <v>563</v>
      </c>
      <c r="AE92" s="482"/>
      <c r="AF92" s="482"/>
      <c r="AG92" s="482"/>
      <c r="AH92" s="482"/>
      <c r="AI92" s="482"/>
      <c r="AJ92" s="482"/>
    </row>
    <row r="93" spans="1:36" s="20" customFormat="1" ht="15.75" customHeight="1">
      <c r="A93" s="499"/>
      <c r="B93" s="500"/>
      <c r="C93" s="500"/>
      <c r="D93" s="500"/>
      <c r="E93" s="500"/>
      <c r="F93" s="500"/>
      <c r="G93" s="500"/>
      <c r="H93" s="500"/>
      <c r="I93" s="500"/>
      <c r="J93" s="500"/>
      <c r="K93" s="500"/>
      <c r="L93" s="500"/>
      <c r="M93" s="500"/>
      <c r="N93" s="501"/>
      <c r="P93" s="483"/>
      <c r="Q93" s="483"/>
      <c r="R93" s="483"/>
      <c r="S93" s="483"/>
      <c r="T93" s="483"/>
      <c r="U93" s="483"/>
      <c r="V93" s="483"/>
      <c r="W93" s="484"/>
      <c r="X93" s="484"/>
      <c r="Y93" s="484"/>
      <c r="Z93" s="484"/>
      <c r="AA93" s="484"/>
      <c r="AB93" s="484"/>
      <c r="AC93" s="484"/>
      <c r="AD93" s="484"/>
      <c r="AE93" s="484"/>
      <c r="AF93" s="484"/>
      <c r="AG93" s="484"/>
      <c r="AH93" s="484"/>
      <c r="AI93" s="484"/>
      <c r="AJ93" s="484"/>
    </row>
    <row r="94" spans="1:36" s="20" customFormat="1" ht="15.75" customHeight="1">
      <c r="A94" s="499"/>
      <c r="B94" s="500"/>
      <c r="C94" s="500"/>
      <c r="D94" s="500"/>
      <c r="E94" s="500"/>
      <c r="F94" s="500"/>
      <c r="G94" s="500"/>
      <c r="H94" s="500"/>
      <c r="I94" s="500"/>
      <c r="J94" s="500"/>
      <c r="K94" s="500"/>
      <c r="L94" s="500"/>
      <c r="M94" s="500"/>
      <c r="N94" s="501"/>
    </row>
    <row r="95" spans="1:36" s="20" customFormat="1" ht="15.75" customHeight="1">
      <c r="A95" s="499"/>
      <c r="B95" s="500"/>
      <c r="C95" s="500"/>
      <c r="D95" s="500"/>
      <c r="E95" s="500"/>
      <c r="F95" s="500"/>
      <c r="G95" s="500"/>
      <c r="H95" s="500"/>
      <c r="I95" s="500"/>
      <c r="J95" s="500"/>
      <c r="K95" s="500"/>
      <c r="L95" s="500"/>
      <c r="M95" s="500"/>
      <c r="N95" s="501"/>
    </row>
    <row r="96" spans="1:36" s="20" customFormat="1" ht="15.75" customHeight="1">
      <c r="A96" s="499"/>
      <c r="B96" s="500"/>
      <c r="C96" s="500"/>
      <c r="D96" s="500"/>
      <c r="E96" s="500"/>
      <c r="F96" s="500"/>
      <c r="G96" s="500"/>
      <c r="H96" s="500"/>
      <c r="I96" s="500"/>
      <c r="J96" s="500"/>
      <c r="K96" s="500"/>
      <c r="L96" s="500"/>
      <c r="M96" s="500"/>
      <c r="N96" s="501"/>
    </row>
    <row r="97" spans="1:14" s="20" customFormat="1" ht="15.75" customHeight="1" thickBot="1">
      <c r="A97" s="502"/>
      <c r="B97" s="503"/>
      <c r="C97" s="503"/>
      <c r="D97" s="503"/>
      <c r="E97" s="503"/>
      <c r="F97" s="503"/>
      <c r="G97" s="503"/>
      <c r="H97" s="503"/>
      <c r="I97" s="503"/>
      <c r="J97" s="503"/>
      <c r="K97" s="503"/>
      <c r="L97" s="503"/>
      <c r="M97" s="503"/>
      <c r="N97" s="504"/>
    </row>
    <row r="98" spans="1:14" s="20" customFormat="1" ht="15.75" customHeight="1" thickTop="1"/>
    <row r="99" spans="1:14" s="20" customFormat="1" ht="15.75" customHeight="1"/>
    <row r="100" spans="1:14" s="20" customFormat="1" ht="15.75" customHeight="1"/>
    <row r="101" spans="1:14" s="20" customFormat="1" ht="15.75" customHeight="1"/>
    <row r="102" spans="1:14" s="20" customFormat="1" ht="15.75" customHeight="1"/>
    <row r="103" spans="1:14" s="20" customFormat="1" ht="15.75" customHeight="1"/>
    <row r="104" spans="1:14" s="20" customFormat="1" ht="15.75" customHeight="1"/>
    <row r="105" spans="1:14" s="20" customFormat="1" ht="15.75" customHeight="1"/>
    <row r="106" spans="1:14" s="20" customFormat="1" ht="15.75" customHeight="1"/>
    <row r="107" spans="1:14" s="20" customFormat="1" ht="15.75" customHeight="1"/>
    <row r="108" spans="1:14" s="20" customFormat="1" ht="15.75" customHeight="1"/>
    <row r="109" spans="1:14" s="20" customFormat="1" ht="15.75" customHeight="1"/>
    <row r="110" spans="1:14" s="20" customFormat="1" ht="15.75" customHeight="1"/>
    <row r="111" spans="1:14" s="20" customFormat="1" ht="15.75" customHeight="1"/>
    <row r="112" spans="1:14" s="20" customFormat="1" ht="15.75" customHeight="1"/>
    <row r="113" s="20" customFormat="1" ht="15.75" customHeight="1"/>
    <row r="114" s="20" customFormat="1" ht="15.75" customHeight="1"/>
    <row r="115" s="20" customFormat="1" ht="15.75" customHeight="1"/>
    <row r="116" s="20" customFormat="1" ht="12"/>
    <row r="117" s="20" customFormat="1" ht="12"/>
    <row r="118" s="20" customFormat="1" ht="12"/>
    <row r="119" s="20" customFormat="1" ht="12"/>
    <row r="120" s="20" customFormat="1" ht="12"/>
    <row r="121" s="20" customFormat="1" ht="12"/>
    <row r="122" s="20" customFormat="1" ht="12"/>
    <row r="123" s="20" customFormat="1" ht="12"/>
    <row r="124" s="20" customFormat="1" ht="12"/>
    <row r="125" s="20" customFormat="1" ht="12"/>
    <row r="126" s="20" customFormat="1" ht="12"/>
    <row r="127" s="20" customFormat="1" ht="12"/>
    <row r="128" s="20" customFormat="1" ht="12"/>
    <row r="129" s="20" customFormat="1" ht="12"/>
    <row r="130" s="20" customFormat="1" ht="12"/>
    <row r="131" s="20" customFormat="1" ht="12"/>
    <row r="132" s="20" customFormat="1" ht="12"/>
    <row r="133" s="20" customFormat="1" ht="12"/>
    <row r="134" s="20" customFormat="1" ht="12"/>
    <row r="135" s="20" customFormat="1" ht="12"/>
    <row r="136" s="20" customFormat="1" ht="12"/>
    <row r="137" s="20" customFormat="1" ht="12"/>
    <row r="138" s="20" customFormat="1" ht="12"/>
    <row r="139" s="20" customFormat="1" ht="12"/>
    <row r="140" s="20" customFormat="1" ht="12"/>
    <row r="141" s="20" customFormat="1" ht="12"/>
    <row r="142" s="20" customFormat="1" ht="12"/>
    <row r="143" s="20" customFormat="1" ht="12"/>
    <row r="144" s="20" customFormat="1" ht="12"/>
    <row r="145" s="20" customFormat="1" ht="12"/>
    <row r="146" s="20" customFormat="1" ht="12"/>
    <row r="147" s="20" customFormat="1" ht="12"/>
    <row r="148" s="20" customFormat="1" ht="12"/>
    <row r="149" s="20" customFormat="1" ht="12"/>
    <row r="150" s="20" customFormat="1" ht="12"/>
    <row r="151" s="20" customFormat="1" ht="12"/>
    <row r="152" s="20" customFormat="1" ht="12"/>
    <row r="153" s="20" customFormat="1" ht="12"/>
    <row r="154" s="20" customFormat="1" ht="12"/>
    <row r="155" s="20" customFormat="1" ht="12"/>
    <row r="156" s="20" customFormat="1" ht="12"/>
    <row r="157" s="20" customFormat="1" ht="12"/>
    <row r="158" s="20" customFormat="1" ht="12"/>
    <row r="159" s="20" customFormat="1" ht="12"/>
    <row r="160" s="20" customFormat="1" ht="12"/>
    <row r="161" s="20" customFormat="1" ht="12"/>
    <row r="162" s="20" customFormat="1" ht="12"/>
    <row r="163" s="20" customFormat="1" ht="12"/>
    <row r="164" s="20" customFormat="1" ht="12"/>
    <row r="165" s="20" customFormat="1" ht="12"/>
    <row r="166" s="20" customFormat="1" ht="12"/>
    <row r="167" s="20" customFormat="1" ht="12"/>
    <row r="168" s="20" customFormat="1" ht="12"/>
    <row r="169" s="20" customFormat="1" ht="12"/>
    <row r="170" s="20" customFormat="1" ht="12"/>
    <row r="171" s="20" customFormat="1" ht="12"/>
    <row r="172" s="20" customFormat="1" ht="12"/>
    <row r="173" s="20" customFormat="1" ht="12"/>
    <row r="174" s="20" customFormat="1" ht="12"/>
    <row r="175" s="20" customFormat="1" ht="12"/>
    <row r="176" s="20" customFormat="1" ht="12"/>
    <row r="177" s="20" customFormat="1" ht="12"/>
    <row r="178" s="20" customFormat="1" ht="12"/>
    <row r="179" s="20" customFormat="1" ht="12"/>
    <row r="180" s="20" customFormat="1" ht="12"/>
    <row r="181" s="20" customFormat="1" ht="12"/>
    <row r="182" s="20" customFormat="1" ht="12"/>
    <row r="183" s="20" customFormat="1" ht="12"/>
    <row r="184" s="20" customFormat="1" ht="12"/>
    <row r="185" s="20" customFormat="1" ht="12"/>
    <row r="186" s="20" customFormat="1" ht="12"/>
    <row r="187" s="20" customFormat="1" ht="12"/>
    <row r="188" s="20" customFormat="1" ht="12"/>
    <row r="189" s="20" customFormat="1" ht="12"/>
    <row r="190" s="20" customFormat="1" ht="12"/>
    <row r="191" s="20" customFormat="1" ht="12"/>
    <row r="192" s="20" customFormat="1" ht="12"/>
    <row r="193" s="20" customFormat="1" ht="12"/>
    <row r="194" s="20" customFormat="1" ht="12"/>
    <row r="195" s="20" customFormat="1" ht="12"/>
    <row r="196" s="20" customFormat="1" ht="12"/>
    <row r="197" s="20" customFormat="1" ht="12"/>
    <row r="198" s="20" customFormat="1" ht="12"/>
    <row r="199" s="20" customFormat="1" ht="12"/>
    <row r="200" s="20" customFormat="1" ht="12"/>
    <row r="201" s="20" customFormat="1" ht="12"/>
    <row r="202" s="20" customFormat="1" ht="12"/>
    <row r="203" s="20" customFormat="1" ht="12"/>
    <row r="204" s="20" customFormat="1" ht="12"/>
    <row r="205" s="20" customFormat="1" ht="12"/>
    <row r="206" s="20" customFormat="1" ht="12"/>
    <row r="207" s="20" customFormat="1" ht="12"/>
    <row r="208" s="20" customFormat="1" ht="12"/>
    <row r="209" s="20" customFormat="1" ht="12"/>
    <row r="210" s="20" customFormat="1" ht="12"/>
    <row r="211" s="20" customFormat="1" ht="12"/>
    <row r="212" s="20" customFormat="1" ht="12"/>
    <row r="213" s="20" customFormat="1" ht="12"/>
    <row r="214" s="20" customFormat="1" ht="12"/>
    <row r="215" s="20" customFormat="1" ht="12"/>
    <row r="216" s="20" customFormat="1" ht="12"/>
    <row r="217" s="20" customFormat="1" ht="12"/>
    <row r="218" s="20" customFormat="1" ht="12"/>
    <row r="219" s="20" customFormat="1" ht="12"/>
    <row r="220" s="20" customFormat="1" ht="12"/>
    <row r="221" s="20" customFormat="1" ht="12"/>
    <row r="222" s="20" customFormat="1" ht="12"/>
    <row r="223" s="20" customFormat="1" ht="12"/>
    <row r="224" s="20" customFormat="1" ht="12"/>
    <row r="225" s="20" customFormat="1" ht="12"/>
    <row r="226" s="20" customFormat="1" ht="12"/>
    <row r="227" s="20" customFormat="1" ht="12"/>
    <row r="228" s="20" customFormat="1" ht="12"/>
    <row r="229" s="20" customFormat="1" ht="12"/>
    <row r="230" s="20" customFormat="1" ht="12"/>
    <row r="231" s="20" customFormat="1" ht="12"/>
    <row r="232" s="20" customFormat="1" ht="12"/>
    <row r="233" s="20" customFormat="1" ht="12"/>
    <row r="234" s="20" customFormat="1" ht="12"/>
    <row r="235" s="20" customFormat="1" ht="12"/>
    <row r="236" s="20" customFormat="1" ht="12"/>
    <row r="237" s="20" customFormat="1" ht="12"/>
    <row r="238" s="20" customFormat="1" ht="12"/>
    <row r="239" s="20" customFormat="1" ht="12"/>
    <row r="240" s="20" customFormat="1" ht="12"/>
    <row r="241" s="20" customFormat="1" ht="12"/>
    <row r="242" s="20" customFormat="1" ht="12"/>
    <row r="243" s="20" customFormat="1" ht="12"/>
    <row r="244" s="20" customFormat="1" ht="12"/>
    <row r="245" s="20" customFormat="1" ht="12"/>
    <row r="246" s="20" customFormat="1" ht="12"/>
    <row r="247" s="20" customFormat="1" ht="12"/>
    <row r="248" s="20" customFormat="1" ht="12"/>
    <row r="249" s="20" customFormat="1" ht="12"/>
    <row r="250" s="20" customFormat="1" ht="12"/>
    <row r="251" s="20" customFormat="1" ht="12"/>
    <row r="252" s="20" customFormat="1" ht="12"/>
    <row r="253" s="20" customFormat="1" ht="12"/>
    <row r="254" s="20" customFormat="1" ht="12"/>
    <row r="255" s="20" customFormat="1" ht="12"/>
    <row r="256" s="20" customFormat="1" ht="12"/>
    <row r="257" s="20" customFormat="1" ht="12"/>
    <row r="258" s="20" customFormat="1" ht="12"/>
    <row r="259" s="20" customFormat="1" ht="12"/>
    <row r="260" s="20" customFormat="1" ht="12"/>
    <row r="261" s="20" customFormat="1" ht="12"/>
    <row r="262" s="20" customFormat="1" ht="12"/>
    <row r="263" s="20" customFormat="1" ht="12"/>
    <row r="264" s="20" customFormat="1" ht="12"/>
    <row r="265" s="20" customFormat="1" ht="12"/>
    <row r="266" s="20" customFormat="1" ht="12"/>
    <row r="267" s="20" customFormat="1" ht="12"/>
    <row r="268" s="20" customFormat="1" ht="12"/>
    <row r="269" s="20" customFormat="1" ht="12"/>
    <row r="270" s="20" customFormat="1" ht="12"/>
    <row r="271" s="20" customFormat="1" ht="12"/>
    <row r="272" s="20" customFormat="1" ht="12"/>
    <row r="273" s="20" customFormat="1" ht="12"/>
    <row r="274" s="20" customFormat="1" ht="12"/>
    <row r="275" s="20" customFormat="1" ht="12"/>
    <row r="276" s="20" customFormat="1" ht="12"/>
    <row r="277" s="20" customFormat="1" ht="12"/>
    <row r="278" s="20" customFormat="1" ht="12"/>
    <row r="279" s="20" customFormat="1" ht="12"/>
    <row r="280" s="20" customFormat="1" ht="12"/>
    <row r="281" s="20" customFormat="1" ht="12"/>
    <row r="282" s="20" customFormat="1" ht="12"/>
    <row r="283" s="20" customFormat="1" ht="12"/>
    <row r="284" s="20" customFormat="1" ht="12"/>
    <row r="285" s="20" customFormat="1" ht="12"/>
    <row r="286" s="20" customFormat="1" ht="12"/>
    <row r="287" s="20" customFormat="1" ht="12"/>
    <row r="288" s="20" customFormat="1" ht="12"/>
    <row r="289" s="20" customFormat="1" ht="12"/>
    <row r="290" s="20" customFormat="1" ht="12"/>
    <row r="291" s="20" customFormat="1" ht="12"/>
    <row r="292" s="20" customFormat="1" ht="12"/>
    <row r="293" s="20" customFormat="1" ht="12"/>
    <row r="294" s="20" customFormat="1" ht="12"/>
    <row r="295" s="20" customFormat="1" ht="12"/>
    <row r="296" s="20" customFormat="1" ht="12"/>
    <row r="297" s="20" customFormat="1" ht="12"/>
    <row r="298" s="20" customFormat="1" ht="12"/>
    <row r="299" s="20" customFormat="1" ht="12"/>
    <row r="300" s="20" customFormat="1" ht="12"/>
    <row r="301" s="20" customFormat="1" ht="12"/>
    <row r="302" s="20" customFormat="1" ht="12"/>
    <row r="303" s="20" customFormat="1" ht="12"/>
    <row r="304" s="20" customFormat="1" ht="12"/>
    <row r="305" s="20" customFormat="1" ht="12"/>
    <row r="306" s="20" customFormat="1" ht="12"/>
    <row r="307" s="20" customFormat="1" ht="12"/>
    <row r="308" s="20" customFormat="1" ht="12"/>
    <row r="309" s="20" customFormat="1" ht="12"/>
    <row r="310" s="20" customFormat="1" ht="12"/>
    <row r="311" s="20" customFormat="1" ht="12"/>
    <row r="312" s="20" customFormat="1" ht="12"/>
    <row r="313" s="20" customFormat="1" ht="12"/>
    <row r="314" s="20" customFormat="1" ht="12"/>
    <row r="315" s="20" customFormat="1" ht="12"/>
    <row r="316" s="20" customFormat="1" ht="12"/>
    <row r="317" s="20" customFormat="1" ht="12"/>
    <row r="318" s="20" customFormat="1" ht="12"/>
    <row r="319" s="20" customFormat="1" ht="12"/>
    <row r="320" s="20" customFormat="1" ht="12"/>
    <row r="321" s="20" customFormat="1" ht="12"/>
    <row r="322" s="20" customFormat="1" ht="12"/>
    <row r="323" s="20" customFormat="1" ht="12"/>
    <row r="324" s="20" customFormat="1" ht="12"/>
    <row r="325" s="20" customFormat="1" ht="12"/>
    <row r="326" s="20" customFormat="1" ht="12"/>
    <row r="327" s="20" customFormat="1" ht="12"/>
    <row r="328" s="20" customFormat="1" ht="12"/>
    <row r="329" s="20" customFormat="1" ht="12"/>
    <row r="330" s="20" customFormat="1" ht="12"/>
    <row r="331" s="20" customFormat="1" ht="12"/>
    <row r="332" s="20" customFormat="1" ht="12"/>
    <row r="333" s="20" customFormat="1" ht="12"/>
    <row r="334" s="20" customFormat="1" ht="12"/>
    <row r="335" s="20" customFormat="1" ht="12"/>
    <row r="336" s="20" customFormat="1" ht="12"/>
    <row r="337" s="20" customFormat="1" ht="12"/>
    <row r="338" s="20" customFormat="1" ht="12"/>
    <row r="339" s="20" customFormat="1" ht="12"/>
    <row r="340" s="20" customFormat="1" ht="12"/>
    <row r="341" s="20" customFormat="1" ht="12"/>
    <row r="342" s="20" customFormat="1" ht="12"/>
    <row r="343" s="20" customFormat="1" ht="12"/>
    <row r="344" s="20" customFormat="1" ht="12"/>
    <row r="345" s="20" customFormat="1" ht="12"/>
    <row r="346" s="20" customFormat="1" ht="12"/>
    <row r="347" s="20" customFormat="1" ht="12"/>
    <row r="348" s="20" customFormat="1" ht="12"/>
    <row r="349" s="20" customFormat="1" ht="12"/>
    <row r="350" s="20" customFormat="1" ht="12"/>
    <row r="351" s="20" customFormat="1" ht="12"/>
    <row r="352" s="20" customFormat="1" ht="12"/>
    <row r="353" s="20" customFormat="1" ht="12"/>
    <row r="354" s="20" customFormat="1" ht="12"/>
    <row r="355" s="20" customFormat="1" ht="12"/>
    <row r="356" s="20" customFormat="1" ht="12"/>
    <row r="357" s="20" customFormat="1" ht="12"/>
    <row r="358" s="20" customFormat="1" ht="12"/>
    <row r="359" s="20" customFormat="1" ht="12"/>
    <row r="360" s="20" customFormat="1" ht="12"/>
    <row r="361" s="20" customFormat="1" ht="12"/>
    <row r="362" s="20" customFormat="1" ht="12"/>
    <row r="363" s="20" customFormat="1" ht="12"/>
    <row r="364" s="20" customFormat="1" ht="12"/>
    <row r="365" s="20" customFormat="1" ht="12"/>
    <row r="366" s="20" customFormat="1" ht="12"/>
    <row r="367" s="20" customFormat="1" ht="12"/>
    <row r="368" s="20" customFormat="1" ht="12"/>
    <row r="369" s="20" customFormat="1" ht="12"/>
    <row r="370" s="20" customFormat="1" ht="12"/>
    <row r="371" s="20" customFormat="1" ht="12"/>
    <row r="372" s="20" customFormat="1" ht="12"/>
    <row r="373" s="20" customFormat="1" ht="12"/>
    <row r="374" s="20" customFormat="1" ht="12"/>
    <row r="375" s="20" customFormat="1" ht="12"/>
    <row r="376" s="20" customFormat="1" ht="12"/>
    <row r="377" s="20" customFormat="1" ht="12"/>
    <row r="378" s="20" customFormat="1" ht="12"/>
    <row r="379" s="20" customFormat="1" ht="12"/>
    <row r="380" s="20" customFormat="1" ht="12"/>
    <row r="381" s="20" customFormat="1" ht="12"/>
    <row r="382" s="20" customFormat="1" ht="12"/>
    <row r="383" s="20" customFormat="1" ht="12"/>
    <row r="384" s="20" customFormat="1" ht="12"/>
    <row r="385" s="20" customFormat="1" ht="12"/>
    <row r="386" s="20" customFormat="1" ht="12"/>
    <row r="387" s="20" customFormat="1" ht="12"/>
    <row r="388" s="20" customFormat="1" ht="12"/>
    <row r="389" s="20" customFormat="1" ht="12"/>
    <row r="390" s="20" customFormat="1" ht="12"/>
    <row r="391" s="20" customFormat="1" ht="12"/>
    <row r="392" s="20" customFormat="1" ht="12"/>
    <row r="393" s="20" customFormat="1" ht="12"/>
    <row r="394" s="20" customFormat="1" ht="12"/>
    <row r="395" s="20" customFormat="1" ht="12"/>
    <row r="396" s="20" customFormat="1" ht="12"/>
    <row r="397" s="20" customFormat="1" ht="12"/>
    <row r="398" s="20" customFormat="1" ht="12"/>
    <row r="399" s="20" customFormat="1" ht="12"/>
    <row r="400" s="20" customFormat="1" ht="12"/>
    <row r="401" s="20" customFormat="1" ht="12"/>
    <row r="402" s="20" customFormat="1" ht="12"/>
    <row r="403" s="20" customFormat="1" ht="12"/>
    <row r="404" s="20" customFormat="1" ht="12"/>
    <row r="405" s="20" customFormat="1" ht="12"/>
    <row r="406" s="20" customFormat="1" ht="12"/>
    <row r="407" s="20" customFormat="1" ht="12"/>
    <row r="408" s="20" customFormat="1" ht="12"/>
    <row r="409" s="20" customFormat="1" ht="12"/>
    <row r="410" s="20" customFormat="1" ht="12"/>
    <row r="411" s="20" customFormat="1" ht="12"/>
    <row r="412" s="20" customFormat="1" ht="12"/>
    <row r="413" s="20" customFormat="1" ht="12"/>
    <row r="414" s="20" customFormat="1" ht="12"/>
    <row r="415" s="20" customFormat="1" ht="12"/>
    <row r="416" s="20" customFormat="1" ht="12"/>
    <row r="417" s="20" customFormat="1" ht="12"/>
    <row r="418" s="20" customFormat="1" ht="12"/>
    <row r="419" s="20" customFormat="1" ht="12"/>
    <row r="420" s="20" customFormat="1" ht="12"/>
    <row r="421" s="20" customFormat="1" ht="12"/>
    <row r="422" s="20" customFormat="1" ht="12"/>
    <row r="423" s="20" customFormat="1" ht="12"/>
    <row r="424" s="20" customFormat="1" ht="12"/>
    <row r="425" s="20" customFormat="1" ht="12"/>
    <row r="426" s="20" customFormat="1" ht="12"/>
    <row r="427" s="20" customFormat="1" ht="12"/>
    <row r="428" s="20" customFormat="1" ht="12"/>
    <row r="429" s="20" customFormat="1" ht="12"/>
    <row r="430" s="20" customFormat="1" ht="12"/>
    <row r="431" s="20" customFormat="1" ht="12"/>
    <row r="432" s="20" customFormat="1" ht="12"/>
    <row r="433" s="20" customFormat="1" ht="12"/>
    <row r="434" s="20" customFormat="1" ht="12"/>
    <row r="435" s="20" customFormat="1" ht="12"/>
    <row r="436" s="20" customFormat="1" ht="12"/>
    <row r="437" s="20" customFormat="1" ht="12"/>
    <row r="438" s="20" customFormat="1" ht="12"/>
    <row r="439" s="20" customFormat="1" ht="12"/>
    <row r="440" s="20" customFormat="1" ht="12"/>
    <row r="441" s="20" customFormat="1" ht="12"/>
    <row r="442" s="20" customFormat="1" ht="12"/>
    <row r="443" s="20" customFormat="1" ht="12"/>
    <row r="444" s="20" customFormat="1" ht="12"/>
    <row r="445" s="20" customFormat="1" ht="12"/>
    <row r="446" s="20" customFormat="1" ht="12"/>
    <row r="447" s="20" customFormat="1" ht="12"/>
    <row r="448" s="20" customFormat="1" ht="12"/>
    <row r="449" s="20" customFormat="1" ht="12"/>
    <row r="450" s="20" customFormat="1" ht="12"/>
    <row r="451" s="20" customFormat="1" ht="12"/>
    <row r="452" s="20" customFormat="1" ht="12"/>
    <row r="453" s="20" customFormat="1" ht="12"/>
    <row r="454" s="20" customFormat="1" ht="12"/>
    <row r="455" s="20" customFormat="1" ht="12"/>
    <row r="456" s="20" customFormat="1" ht="12"/>
    <row r="457" s="20" customFormat="1" ht="12"/>
    <row r="458" s="20" customFormat="1" ht="12"/>
    <row r="459" s="20" customFormat="1" ht="12"/>
    <row r="460" s="20" customFormat="1" ht="12"/>
    <row r="461" s="20" customFormat="1" ht="12"/>
    <row r="462" s="20" customFormat="1" ht="12"/>
    <row r="463" s="20" customFormat="1" ht="12"/>
    <row r="464" s="20" customFormat="1" ht="12"/>
    <row r="465" s="20" customFormat="1" ht="12"/>
    <row r="466" s="20" customFormat="1" ht="12"/>
    <row r="467" s="20" customFormat="1" ht="12"/>
    <row r="468" s="20" customFormat="1" ht="12"/>
    <row r="469" s="20" customFormat="1" ht="12"/>
    <row r="470" s="20" customFormat="1" ht="12"/>
    <row r="471" s="20" customFormat="1" ht="12"/>
    <row r="472" s="20" customFormat="1" ht="12"/>
    <row r="473" s="20" customFormat="1" ht="12"/>
    <row r="474" s="20" customFormat="1" ht="12"/>
    <row r="475" s="20" customFormat="1" ht="12"/>
    <row r="476" s="20" customFormat="1" ht="12"/>
    <row r="477" s="20" customFormat="1" ht="12"/>
    <row r="478" s="20" customFormat="1" ht="12"/>
    <row r="479" s="20" customFormat="1" ht="12"/>
    <row r="480" s="20" customFormat="1" ht="12"/>
    <row r="481" s="20" customFormat="1" ht="12"/>
    <row r="482" s="20" customFormat="1" ht="12"/>
    <row r="483" s="20" customFormat="1" ht="12"/>
    <row r="484" s="20" customFormat="1" ht="12"/>
    <row r="485" s="20" customFormat="1" ht="12"/>
    <row r="486" s="20" customFormat="1" ht="12"/>
    <row r="487" s="20" customFormat="1" ht="12"/>
    <row r="488" s="20" customFormat="1" ht="12"/>
    <row r="489" s="20" customFormat="1" ht="12"/>
    <row r="490" s="20" customFormat="1" ht="12"/>
    <row r="491" s="20" customFormat="1" ht="12"/>
    <row r="492" s="20" customFormat="1" ht="12"/>
    <row r="493" s="20" customFormat="1" ht="12"/>
    <row r="494" s="20" customFormat="1" ht="12"/>
    <row r="495" s="20" customFormat="1" ht="12"/>
    <row r="496" s="20" customFormat="1" ht="12"/>
    <row r="497" s="20" customFormat="1" ht="12"/>
    <row r="498" s="20" customFormat="1" ht="12"/>
    <row r="499" s="20" customFormat="1" ht="12"/>
    <row r="500" s="20" customFormat="1" ht="12"/>
    <row r="501" s="20" customFormat="1" ht="12"/>
    <row r="502" s="20" customFormat="1" ht="12"/>
    <row r="503" s="20" customFormat="1" ht="12"/>
    <row r="504" s="20" customFormat="1" ht="12"/>
    <row r="505" s="20" customFormat="1" ht="12"/>
    <row r="506" s="20" customFormat="1" ht="12"/>
    <row r="507" s="20" customFormat="1" ht="12"/>
    <row r="508" s="20" customFormat="1" ht="12"/>
    <row r="509" s="20" customFormat="1" ht="12"/>
    <row r="510" s="20" customFormat="1" ht="12"/>
    <row r="511" s="20" customFormat="1" ht="12"/>
    <row r="512" s="20" customFormat="1" ht="12"/>
    <row r="513" s="20" customFormat="1" ht="12"/>
    <row r="514" s="20" customFormat="1" ht="12"/>
    <row r="515" s="20" customFormat="1" ht="12"/>
    <row r="516" s="20" customFormat="1" ht="12"/>
    <row r="517" s="20" customFormat="1" ht="12"/>
    <row r="518" s="20" customFormat="1" ht="12"/>
    <row r="519" s="20" customFormat="1" ht="12"/>
    <row r="520" s="20" customFormat="1" ht="12"/>
    <row r="521" s="20" customFormat="1" ht="12"/>
    <row r="522" s="20" customFormat="1" ht="12"/>
    <row r="523" s="20" customFormat="1" ht="12"/>
    <row r="524" s="20" customFormat="1" ht="12"/>
    <row r="525" s="20" customFormat="1" ht="12"/>
    <row r="526" s="20" customFormat="1" ht="12"/>
    <row r="527" s="20" customFormat="1" ht="12"/>
    <row r="528" s="20" customFormat="1" ht="12"/>
    <row r="529" s="20" customFormat="1" ht="12"/>
    <row r="530" s="20" customFormat="1" ht="12"/>
    <row r="531" s="20" customFormat="1" ht="12"/>
    <row r="532" s="20" customFormat="1" ht="12"/>
    <row r="533" s="20" customFormat="1" ht="12"/>
    <row r="534" s="20" customFormat="1" ht="12"/>
    <row r="535" s="20" customFormat="1" ht="12"/>
    <row r="536" s="20" customFormat="1" ht="12"/>
    <row r="537" s="20" customFormat="1" ht="12"/>
    <row r="538" s="20" customFormat="1" ht="12"/>
    <row r="539" s="20" customFormat="1" ht="12"/>
    <row r="540" s="20" customFormat="1" ht="12"/>
    <row r="541" s="20" customFormat="1" ht="12"/>
    <row r="542" s="20" customFormat="1" ht="12"/>
    <row r="543" s="20" customFormat="1" ht="12"/>
    <row r="544" s="20" customFormat="1" ht="12"/>
    <row r="545" s="20" customFormat="1" ht="12"/>
    <row r="546" s="20" customFormat="1" ht="12"/>
    <row r="547" s="20" customFormat="1" ht="12"/>
    <row r="548" s="20" customFormat="1" ht="12"/>
    <row r="549" s="20" customFormat="1" ht="12"/>
    <row r="550" s="20" customFormat="1" ht="12"/>
    <row r="551" s="20" customFormat="1" ht="12"/>
    <row r="552" s="20" customFormat="1" ht="12"/>
    <row r="553" s="20" customFormat="1" ht="12"/>
    <row r="554" s="20" customFormat="1" ht="12"/>
    <row r="555" s="20" customFormat="1" ht="12"/>
    <row r="556" s="20" customFormat="1" ht="12"/>
    <row r="557" s="20" customFormat="1" ht="12"/>
    <row r="558" s="20" customFormat="1" ht="12"/>
    <row r="559" s="20" customFormat="1" ht="12"/>
    <row r="560" s="20" customFormat="1" ht="12"/>
    <row r="561" spans="16:35" s="20" customFormat="1" ht="12"/>
    <row r="562" spans="16:35" s="20" customFormat="1" ht="12"/>
    <row r="563" spans="16:35" s="20" customFormat="1" ht="12"/>
    <row r="564" spans="16:35" s="20" customFormat="1" ht="12"/>
    <row r="565" spans="16:35" s="20" customFormat="1" ht="12"/>
    <row r="566" spans="16:35" s="20" customFormat="1" ht="12"/>
    <row r="567" spans="16:35" s="20" customFormat="1" ht="12"/>
    <row r="568" spans="16:35" s="20" customFormat="1" ht="12"/>
    <row r="569" spans="16:35" s="20" customFormat="1" ht="12"/>
    <row r="570" spans="16:35" s="20" customFormat="1" ht="12"/>
    <row r="571" spans="16:35" s="20" customFormat="1" ht="12"/>
    <row r="572" spans="16:35" s="20" customFormat="1">
      <c r="P572"/>
      <c r="Q572"/>
      <c r="R572"/>
      <c r="S572"/>
      <c r="T572"/>
      <c r="U572"/>
      <c r="V572"/>
      <c r="W572"/>
      <c r="X572"/>
      <c r="Y572"/>
      <c r="Z572"/>
      <c r="AA572"/>
      <c r="AB572"/>
      <c r="AC572"/>
      <c r="AD572"/>
      <c r="AE572"/>
      <c r="AF572"/>
      <c r="AG572"/>
      <c r="AH572"/>
      <c r="AI572"/>
    </row>
    <row r="573" spans="16:35" s="20" customFormat="1">
      <c r="P573"/>
      <c r="Q573"/>
      <c r="R573"/>
      <c r="S573"/>
      <c r="T573"/>
      <c r="U573"/>
      <c r="V573"/>
      <c r="W573"/>
      <c r="X573"/>
      <c r="Y573"/>
      <c r="Z573"/>
      <c r="AA573"/>
      <c r="AB573"/>
      <c r="AC573"/>
      <c r="AD573"/>
      <c r="AE573"/>
      <c r="AF573"/>
      <c r="AG573"/>
      <c r="AH573"/>
      <c r="AI573"/>
    </row>
    <row r="574" spans="16:35" s="20" customFormat="1">
      <c r="P574"/>
      <c r="Q574"/>
      <c r="R574"/>
      <c r="S574"/>
      <c r="T574"/>
      <c r="U574"/>
      <c r="V574"/>
      <c r="W574"/>
      <c r="X574"/>
      <c r="Y574"/>
      <c r="Z574"/>
      <c r="AA574"/>
      <c r="AB574"/>
      <c r="AC574"/>
      <c r="AD574"/>
      <c r="AE574"/>
      <c r="AF574"/>
      <c r="AG574"/>
      <c r="AH574"/>
      <c r="AI574"/>
    </row>
    <row r="575" spans="16:35" s="20" customFormat="1">
      <c r="P575"/>
      <c r="Q575"/>
      <c r="R575"/>
      <c r="S575"/>
      <c r="T575"/>
      <c r="U575"/>
      <c r="V575"/>
      <c r="W575"/>
      <c r="X575"/>
      <c r="Y575"/>
      <c r="Z575"/>
      <c r="AA575"/>
      <c r="AB575"/>
      <c r="AC575"/>
      <c r="AD575"/>
      <c r="AE575"/>
      <c r="AF575"/>
      <c r="AG575"/>
      <c r="AH575"/>
      <c r="AI575"/>
    </row>
    <row r="576" spans="16:35" s="20" customFormat="1">
      <c r="P576"/>
      <c r="Q576"/>
      <c r="R576"/>
      <c r="S576"/>
      <c r="T576"/>
      <c r="U576"/>
      <c r="V576"/>
      <c r="W576"/>
      <c r="X576"/>
      <c r="Y576"/>
      <c r="Z576"/>
      <c r="AA576"/>
      <c r="AB576"/>
      <c r="AC576"/>
      <c r="AD576"/>
      <c r="AE576"/>
      <c r="AF576"/>
      <c r="AG576"/>
      <c r="AH576"/>
      <c r="AI576"/>
    </row>
    <row r="577" spans="16:35" s="20" customFormat="1">
      <c r="P577"/>
      <c r="Q577"/>
      <c r="R577"/>
      <c r="S577"/>
      <c r="T577"/>
      <c r="U577"/>
      <c r="V577"/>
      <c r="W577"/>
      <c r="X577"/>
      <c r="Y577"/>
      <c r="Z577"/>
      <c r="AA577"/>
      <c r="AB577"/>
      <c r="AC577"/>
      <c r="AD577"/>
      <c r="AE577"/>
      <c r="AF577"/>
      <c r="AG577"/>
      <c r="AH577"/>
      <c r="AI577"/>
    </row>
    <row r="578" spans="16:35" s="20" customFormat="1">
      <c r="P578"/>
      <c r="Q578"/>
      <c r="R578"/>
      <c r="S578"/>
      <c r="T578"/>
      <c r="U578"/>
      <c r="V578"/>
      <c r="W578"/>
      <c r="X578"/>
      <c r="Y578"/>
      <c r="Z578"/>
      <c r="AA578"/>
      <c r="AB578"/>
      <c r="AC578"/>
      <c r="AD578"/>
      <c r="AE578"/>
      <c r="AF578"/>
      <c r="AG578"/>
      <c r="AH578"/>
      <c r="AI578"/>
    </row>
    <row r="579" spans="16:35" s="20" customFormat="1">
      <c r="P579"/>
      <c r="Q579"/>
      <c r="R579"/>
      <c r="S579"/>
      <c r="T579"/>
      <c r="U579"/>
      <c r="V579"/>
      <c r="W579"/>
      <c r="X579"/>
      <c r="Y579"/>
      <c r="Z579"/>
      <c r="AA579"/>
      <c r="AB579"/>
      <c r="AC579"/>
      <c r="AD579"/>
      <c r="AE579"/>
      <c r="AF579"/>
      <c r="AG579"/>
      <c r="AH579"/>
      <c r="AI579"/>
    </row>
    <row r="580" spans="16:35" s="20" customFormat="1">
      <c r="P580"/>
      <c r="Q580"/>
      <c r="R580"/>
      <c r="S580"/>
      <c r="T580"/>
      <c r="U580"/>
      <c r="V580"/>
      <c r="W580"/>
      <c r="X580"/>
      <c r="Y580"/>
      <c r="Z580"/>
      <c r="AA580"/>
      <c r="AB580"/>
      <c r="AC580"/>
      <c r="AD580"/>
      <c r="AE580"/>
      <c r="AF580"/>
      <c r="AG580"/>
      <c r="AH580"/>
      <c r="AI580"/>
    </row>
    <row r="581" spans="16:35" s="20" customFormat="1">
      <c r="P581"/>
      <c r="Q581"/>
      <c r="R581"/>
      <c r="S581"/>
      <c r="T581"/>
      <c r="U581"/>
      <c r="V581"/>
      <c r="W581"/>
      <c r="X581"/>
      <c r="Y581"/>
      <c r="Z581"/>
      <c r="AA581"/>
      <c r="AB581"/>
      <c r="AC581"/>
      <c r="AD581"/>
      <c r="AE581"/>
      <c r="AF581"/>
      <c r="AG581"/>
      <c r="AH581"/>
      <c r="AI581"/>
    </row>
    <row r="582" spans="16:35" s="20" customFormat="1">
      <c r="P582"/>
      <c r="Q582"/>
      <c r="R582"/>
      <c r="S582"/>
      <c r="T582"/>
      <c r="U582"/>
      <c r="V582"/>
      <c r="W582"/>
      <c r="X582"/>
      <c r="Y582"/>
      <c r="Z582"/>
      <c r="AA582"/>
      <c r="AB582"/>
      <c r="AC582"/>
      <c r="AD582"/>
      <c r="AE582"/>
      <c r="AF582"/>
      <c r="AG582"/>
      <c r="AH582"/>
      <c r="AI582"/>
    </row>
    <row r="583" spans="16:35" s="20" customFormat="1">
      <c r="P583"/>
      <c r="Q583"/>
      <c r="R583"/>
      <c r="S583"/>
      <c r="T583"/>
      <c r="U583"/>
      <c r="V583"/>
      <c r="W583"/>
      <c r="X583"/>
      <c r="Y583"/>
      <c r="Z583"/>
      <c r="AA583"/>
      <c r="AB583"/>
      <c r="AC583"/>
      <c r="AD583"/>
      <c r="AE583"/>
      <c r="AF583"/>
      <c r="AG583"/>
      <c r="AH583"/>
      <c r="AI583"/>
    </row>
    <row r="584" spans="16:35" s="20" customFormat="1">
      <c r="P584"/>
      <c r="Q584"/>
      <c r="R584"/>
      <c r="S584"/>
      <c r="T584"/>
      <c r="U584"/>
      <c r="V584"/>
      <c r="W584"/>
      <c r="X584"/>
      <c r="Y584"/>
      <c r="Z584"/>
      <c r="AA584"/>
      <c r="AB584"/>
      <c r="AC584"/>
      <c r="AD584"/>
      <c r="AE584"/>
      <c r="AF584"/>
      <c r="AG584"/>
      <c r="AH584"/>
      <c r="AI584"/>
    </row>
    <row r="585" spans="16:35" s="20" customFormat="1">
      <c r="P585"/>
      <c r="Q585"/>
      <c r="R585"/>
      <c r="S585"/>
      <c r="T585"/>
      <c r="U585"/>
      <c r="V585"/>
      <c r="W585"/>
      <c r="X585"/>
      <c r="Y585"/>
      <c r="Z585"/>
      <c r="AA585"/>
      <c r="AB585"/>
      <c r="AC585"/>
      <c r="AD585"/>
      <c r="AE585"/>
      <c r="AF585"/>
      <c r="AG585"/>
      <c r="AH585"/>
      <c r="AI585"/>
    </row>
    <row r="586" spans="16:35" s="20" customFormat="1">
      <c r="P586"/>
      <c r="Q586"/>
      <c r="R586"/>
      <c r="S586"/>
      <c r="T586"/>
      <c r="U586"/>
      <c r="V586"/>
      <c r="W586"/>
      <c r="X586"/>
      <c r="Y586"/>
      <c r="Z586"/>
      <c r="AA586"/>
      <c r="AB586"/>
      <c r="AC586"/>
      <c r="AD586"/>
      <c r="AE586"/>
      <c r="AF586"/>
      <c r="AG586"/>
      <c r="AH586"/>
      <c r="AI586"/>
    </row>
    <row r="587" spans="16:35" s="20" customFormat="1">
      <c r="P587"/>
      <c r="Q587"/>
      <c r="R587"/>
      <c r="S587"/>
      <c r="T587"/>
      <c r="U587"/>
      <c r="V587"/>
      <c r="W587"/>
      <c r="X587"/>
      <c r="Y587"/>
      <c r="Z587"/>
      <c r="AA587"/>
      <c r="AB587"/>
      <c r="AC587"/>
      <c r="AD587"/>
      <c r="AE587"/>
      <c r="AF587"/>
      <c r="AG587"/>
      <c r="AH587"/>
      <c r="AI587"/>
    </row>
    <row r="588" spans="16:35" s="20" customFormat="1">
      <c r="P588"/>
      <c r="Q588"/>
      <c r="R588"/>
      <c r="S588"/>
      <c r="T588"/>
      <c r="U588"/>
      <c r="V588"/>
      <c r="W588"/>
      <c r="X588"/>
      <c r="Y588"/>
      <c r="Z588"/>
      <c r="AA588"/>
      <c r="AB588"/>
      <c r="AC588"/>
      <c r="AD588"/>
      <c r="AE588"/>
      <c r="AF588"/>
      <c r="AG588"/>
      <c r="AH588"/>
      <c r="AI588"/>
    </row>
    <row r="589" spans="16:35" s="20" customFormat="1">
      <c r="P589"/>
      <c r="Q589"/>
      <c r="R589"/>
      <c r="S589"/>
      <c r="T589"/>
      <c r="U589"/>
      <c r="V589"/>
      <c r="W589"/>
      <c r="X589"/>
      <c r="Y589"/>
      <c r="Z589"/>
      <c r="AA589"/>
      <c r="AB589"/>
      <c r="AC589"/>
      <c r="AD589"/>
      <c r="AE589"/>
      <c r="AF589"/>
      <c r="AG589"/>
      <c r="AH589"/>
      <c r="AI589"/>
    </row>
    <row r="590" spans="16:35" s="20" customFormat="1">
      <c r="P590"/>
      <c r="Q590"/>
      <c r="R590"/>
      <c r="S590"/>
      <c r="T590"/>
      <c r="U590"/>
      <c r="V590"/>
      <c r="W590"/>
      <c r="X590"/>
      <c r="Y590"/>
      <c r="Z590"/>
      <c r="AA590"/>
      <c r="AB590"/>
      <c r="AC590"/>
      <c r="AD590"/>
      <c r="AE590"/>
      <c r="AF590"/>
      <c r="AG590"/>
      <c r="AH590"/>
      <c r="AI590"/>
    </row>
    <row r="591" spans="16:35" s="20" customFormat="1">
      <c r="P591"/>
      <c r="Q591"/>
      <c r="R591"/>
      <c r="S591"/>
      <c r="T591"/>
      <c r="U591"/>
      <c r="V591"/>
      <c r="W591"/>
      <c r="X591"/>
      <c r="Y591"/>
      <c r="Z591"/>
      <c r="AA591"/>
      <c r="AB591"/>
      <c r="AC591"/>
      <c r="AD591"/>
      <c r="AE591"/>
      <c r="AF591"/>
      <c r="AG591"/>
      <c r="AH591"/>
      <c r="AI591"/>
    </row>
    <row r="592" spans="16:35" s="20" customFormat="1">
      <c r="P592"/>
      <c r="Q592"/>
      <c r="R592"/>
      <c r="S592"/>
      <c r="T592"/>
      <c r="U592"/>
      <c r="V592"/>
      <c r="W592"/>
      <c r="X592"/>
      <c r="Y592"/>
      <c r="Z592"/>
      <c r="AA592"/>
      <c r="AB592"/>
      <c r="AC592"/>
      <c r="AD592"/>
      <c r="AE592"/>
      <c r="AF592"/>
      <c r="AG592"/>
      <c r="AH592"/>
      <c r="AI592"/>
    </row>
    <row r="593" spans="1:36" s="20" customFormat="1">
      <c r="P593"/>
      <c r="Q593"/>
      <c r="R593"/>
      <c r="S593"/>
      <c r="T593"/>
      <c r="U593"/>
      <c r="V593"/>
      <c r="W593"/>
      <c r="X593"/>
      <c r="Y593"/>
      <c r="Z593"/>
      <c r="AA593"/>
      <c r="AB593"/>
      <c r="AC593"/>
      <c r="AD593"/>
      <c r="AE593"/>
      <c r="AF593"/>
      <c r="AG593"/>
      <c r="AH593"/>
      <c r="AI593"/>
    </row>
    <row r="594" spans="1:36" s="20" customFormat="1">
      <c r="P594"/>
      <c r="Q594"/>
      <c r="R594"/>
      <c r="S594"/>
      <c r="T594"/>
      <c r="U594"/>
      <c r="V594"/>
      <c r="W594"/>
      <c r="X594"/>
      <c r="Y594"/>
      <c r="Z594"/>
      <c r="AA594"/>
      <c r="AB594"/>
      <c r="AC594"/>
      <c r="AD594"/>
      <c r="AE594"/>
      <c r="AF594"/>
      <c r="AG594"/>
      <c r="AH594"/>
      <c r="AI594"/>
    </row>
    <row r="595" spans="1:36" s="20" customFormat="1">
      <c r="P595"/>
      <c r="Q595"/>
      <c r="R595"/>
      <c r="S595"/>
      <c r="T595"/>
      <c r="U595"/>
      <c r="V595"/>
      <c r="W595"/>
      <c r="X595"/>
      <c r="Y595"/>
      <c r="Z595"/>
      <c r="AA595"/>
      <c r="AB595"/>
      <c r="AC595"/>
      <c r="AD595"/>
      <c r="AE595"/>
      <c r="AF595"/>
      <c r="AG595"/>
      <c r="AH595"/>
      <c r="AI595"/>
    </row>
    <row r="596" spans="1:36" s="20" customFormat="1">
      <c r="A596"/>
      <c r="B596"/>
      <c r="C596"/>
      <c r="D596"/>
      <c r="E596"/>
      <c r="F596"/>
      <c r="G596"/>
      <c r="H596"/>
      <c r="I596"/>
      <c r="J596"/>
      <c r="K596"/>
      <c r="L596"/>
      <c r="M596"/>
      <c r="N596"/>
      <c r="P596"/>
      <c r="Q596"/>
      <c r="R596"/>
      <c r="S596"/>
      <c r="T596"/>
      <c r="U596"/>
      <c r="V596"/>
      <c r="W596"/>
      <c r="X596"/>
      <c r="Y596"/>
      <c r="Z596"/>
      <c r="AA596"/>
      <c r="AB596"/>
      <c r="AC596"/>
      <c r="AD596"/>
      <c r="AE596"/>
      <c r="AF596"/>
      <c r="AG596"/>
      <c r="AH596"/>
      <c r="AI596"/>
    </row>
    <row r="597" spans="1:36" s="20" customFormat="1">
      <c r="A597"/>
      <c r="B597"/>
      <c r="C597"/>
      <c r="D597"/>
      <c r="E597"/>
      <c r="F597"/>
      <c r="G597"/>
      <c r="H597"/>
      <c r="I597"/>
      <c r="J597"/>
      <c r="K597"/>
      <c r="L597"/>
      <c r="M597"/>
      <c r="N597"/>
      <c r="P597"/>
      <c r="Q597"/>
      <c r="R597"/>
      <c r="S597"/>
      <c r="T597"/>
      <c r="U597"/>
      <c r="V597"/>
      <c r="W597"/>
      <c r="X597"/>
      <c r="Y597"/>
      <c r="Z597"/>
      <c r="AA597"/>
      <c r="AB597"/>
      <c r="AC597"/>
      <c r="AD597"/>
      <c r="AE597"/>
      <c r="AF597"/>
      <c r="AG597"/>
      <c r="AH597"/>
      <c r="AI597"/>
    </row>
    <row r="598" spans="1:36" s="20" customFormat="1">
      <c r="A598"/>
      <c r="B598"/>
      <c r="C598"/>
      <c r="D598"/>
      <c r="E598"/>
      <c r="F598"/>
      <c r="G598"/>
      <c r="H598"/>
      <c r="I598"/>
      <c r="J598"/>
      <c r="K598"/>
      <c r="L598"/>
      <c r="M598"/>
      <c r="N598"/>
      <c r="P598"/>
      <c r="Q598"/>
      <c r="R598"/>
      <c r="S598"/>
      <c r="T598"/>
      <c r="U598"/>
      <c r="V598"/>
      <c r="W598"/>
      <c r="X598"/>
      <c r="Y598"/>
      <c r="Z598"/>
      <c r="AA598"/>
      <c r="AB598"/>
      <c r="AC598"/>
      <c r="AD598"/>
      <c r="AE598"/>
      <c r="AF598"/>
      <c r="AG598"/>
      <c r="AH598"/>
      <c r="AI598"/>
    </row>
    <row r="599" spans="1:36" s="20" customFormat="1">
      <c r="A599"/>
      <c r="B599"/>
      <c r="C599"/>
      <c r="D599"/>
      <c r="E599"/>
      <c r="F599"/>
      <c r="G599"/>
      <c r="H599"/>
      <c r="I599"/>
      <c r="J599"/>
      <c r="K599"/>
      <c r="L599"/>
      <c r="M599"/>
      <c r="N599"/>
      <c r="P599"/>
      <c r="Q599"/>
      <c r="R599"/>
      <c r="S599"/>
      <c r="T599"/>
      <c r="U599"/>
      <c r="V599"/>
      <c r="W599"/>
      <c r="X599"/>
      <c r="Y599"/>
      <c r="Z599"/>
      <c r="AA599"/>
      <c r="AB599"/>
      <c r="AC599"/>
      <c r="AD599"/>
      <c r="AE599"/>
      <c r="AF599"/>
      <c r="AG599"/>
      <c r="AH599"/>
      <c r="AI599"/>
    </row>
    <row r="600" spans="1:36" s="20" customFormat="1">
      <c r="A600"/>
      <c r="B600"/>
      <c r="C600"/>
      <c r="D600"/>
      <c r="E600"/>
      <c r="F600"/>
      <c r="G600"/>
      <c r="H600"/>
      <c r="I600"/>
      <c r="J600"/>
      <c r="K600"/>
      <c r="L600"/>
      <c r="M600"/>
      <c r="N600"/>
      <c r="P600"/>
      <c r="Q600"/>
      <c r="R600"/>
      <c r="S600"/>
      <c r="T600"/>
      <c r="U600"/>
      <c r="V600"/>
      <c r="W600"/>
      <c r="X600"/>
      <c r="Y600"/>
      <c r="Z600"/>
      <c r="AA600"/>
      <c r="AB600"/>
      <c r="AC600"/>
      <c r="AD600"/>
      <c r="AE600"/>
      <c r="AF600"/>
      <c r="AG600"/>
      <c r="AH600"/>
      <c r="AI600"/>
    </row>
    <row r="601" spans="1:36" s="20" customFormat="1">
      <c r="A601"/>
      <c r="B601"/>
      <c r="C601"/>
      <c r="D601"/>
      <c r="E601"/>
      <c r="F601"/>
      <c r="G601"/>
      <c r="H601"/>
      <c r="I601"/>
      <c r="J601"/>
      <c r="K601"/>
      <c r="L601"/>
      <c r="M601"/>
      <c r="N601"/>
      <c r="P601"/>
      <c r="Q601"/>
      <c r="R601"/>
      <c r="S601"/>
      <c r="T601"/>
      <c r="U601"/>
      <c r="V601"/>
      <c r="W601"/>
      <c r="X601"/>
      <c r="Y601"/>
      <c r="Z601"/>
      <c r="AA601"/>
      <c r="AB601"/>
      <c r="AC601"/>
      <c r="AD601"/>
      <c r="AE601"/>
      <c r="AF601"/>
      <c r="AG601"/>
      <c r="AH601"/>
      <c r="AI601"/>
      <c r="AJ601"/>
    </row>
    <row r="602" spans="1:36" s="20" customFormat="1">
      <c r="A602"/>
      <c r="B602"/>
      <c r="C602"/>
      <c r="D602"/>
      <c r="E602"/>
      <c r="F602"/>
      <c r="G602"/>
      <c r="H602"/>
      <c r="I602"/>
      <c r="J602"/>
      <c r="K602"/>
      <c r="L602"/>
      <c r="M602"/>
      <c r="N602"/>
      <c r="P602"/>
      <c r="Q602"/>
      <c r="R602"/>
      <c r="S602"/>
      <c r="T602"/>
      <c r="U602"/>
      <c r="V602"/>
      <c r="W602"/>
      <c r="X602"/>
      <c r="Y602"/>
      <c r="Z602"/>
      <c r="AA602"/>
      <c r="AB602"/>
      <c r="AC602"/>
      <c r="AD602"/>
      <c r="AE602"/>
      <c r="AF602"/>
      <c r="AG602"/>
      <c r="AH602"/>
      <c r="AI602"/>
      <c r="AJ602"/>
    </row>
    <row r="603" spans="1:36" s="20" customFormat="1">
      <c r="A603"/>
      <c r="B603"/>
      <c r="C603"/>
      <c r="D603"/>
      <c r="E603"/>
      <c r="F603"/>
      <c r="G603"/>
      <c r="H603"/>
      <c r="I603"/>
      <c r="J603"/>
      <c r="K603"/>
      <c r="L603"/>
      <c r="M603"/>
      <c r="N603"/>
      <c r="P603"/>
      <c r="Q603"/>
      <c r="R603"/>
      <c r="S603"/>
      <c r="T603"/>
      <c r="U603"/>
      <c r="V603"/>
      <c r="W603"/>
      <c r="X603"/>
      <c r="Y603"/>
      <c r="Z603"/>
      <c r="AA603"/>
      <c r="AB603"/>
      <c r="AC603"/>
      <c r="AD603"/>
      <c r="AE603"/>
      <c r="AF603"/>
      <c r="AG603"/>
      <c r="AH603"/>
      <c r="AI603"/>
      <c r="AJ603"/>
    </row>
    <row r="604" spans="1:36" s="20" customFormat="1">
      <c r="A604"/>
      <c r="B604"/>
      <c r="C604"/>
      <c r="D604"/>
      <c r="E604"/>
      <c r="F604"/>
      <c r="G604"/>
      <c r="H604"/>
      <c r="I604"/>
      <c r="J604"/>
      <c r="K604"/>
      <c r="L604"/>
      <c r="M604"/>
      <c r="N604"/>
      <c r="P604"/>
      <c r="Q604"/>
      <c r="R604"/>
      <c r="S604"/>
      <c r="T604"/>
      <c r="U604"/>
      <c r="V604"/>
      <c r="W604"/>
      <c r="X604"/>
      <c r="Y604"/>
      <c r="Z604"/>
      <c r="AA604"/>
      <c r="AB604"/>
      <c r="AC604"/>
      <c r="AD604"/>
      <c r="AE604"/>
      <c r="AF604"/>
      <c r="AG604"/>
      <c r="AH604"/>
      <c r="AI604"/>
      <c r="AJ604"/>
    </row>
    <row r="605" spans="1:36" s="20" customFormat="1">
      <c r="A605"/>
      <c r="B605"/>
      <c r="C605"/>
      <c r="D605"/>
      <c r="E605"/>
      <c r="F605"/>
      <c r="G605"/>
      <c r="H605"/>
      <c r="I605"/>
      <c r="J605"/>
      <c r="K605"/>
      <c r="L605"/>
      <c r="M605"/>
      <c r="N605"/>
      <c r="P605"/>
      <c r="Q605"/>
      <c r="R605"/>
      <c r="S605"/>
      <c r="T605"/>
      <c r="U605"/>
      <c r="V605"/>
      <c r="W605"/>
      <c r="X605"/>
      <c r="Y605"/>
      <c r="Z605"/>
      <c r="AA605"/>
      <c r="AB605"/>
      <c r="AC605"/>
      <c r="AD605"/>
      <c r="AE605"/>
      <c r="AF605"/>
      <c r="AG605"/>
      <c r="AH605"/>
      <c r="AI605"/>
      <c r="AJ605"/>
    </row>
    <row r="606" spans="1:36" s="20" customFormat="1">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row>
    <row r="607" spans="1:36" s="20" customFormat="1">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row>
  </sheetData>
  <mergeCells count="113">
    <mergeCell ref="M2:N2"/>
    <mergeCell ref="L1:M1"/>
    <mergeCell ref="M3:N3"/>
    <mergeCell ref="A5:N5"/>
    <mergeCell ref="G6:N6"/>
    <mergeCell ref="P32:P33"/>
    <mergeCell ref="Q32:R32"/>
    <mergeCell ref="A52:N52"/>
    <mergeCell ref="A35:C35"/>
    <mergeCell ref="D35:G35"/>
    <mergeCell ref="C12:F12"/>
    <mergeCell ref="A7:A8"/>
    <mergeCell ref="B7:F7"/>
    <mergeCell ref="G7:G8"/>
    <mergeCell ref="J7:J8"/>
    <mergeCell ref="K7:K8"/>
    <mergeCell ref="L7:L8"/>
    <mergeCell ref="M7:M8"/>
    <mergeCell ref="N7:N8"/>
    <mergeCell ref="C8:F8"/>
    <mergeCell ref="A61:N61"/>
    <mergeCell ref="A62:N69"/>
    <mergeCell ref="C17:F17"/>
    <mergeCell ref="C18:F18"/>
    <mergeCell ref="A33:C33"/>
    <mergeCell ref="D33:G33"/>
    <mergeCell ref="A34:C34"/>
    <mergeCell ref="D34:G34"/>
    <mergeCell ref="K88:N88"/>
    <mergeCell ref="G88:J88"/>
    <mergeCell ref="D87:H87"/>
    <mergeCell ref="J87:N87"/>
    <mergeCell ref="B88:D88"/>
    <mergeCell ref="A53:N60"/>
    <mergeCell ref="H85:K85"/>
    <mergeCell ref="AD18:AJ19"/>
    <mergeCell ref="C21:F21"/>
    <mergeCell ref="C20:F20"/>
    <mergeCell ref="A32:C32"/>
    <mergeCell ref="D32:G32"/>
    <mergeCell ref="A31:C31"/>
    <mergeCell ref="D31:G31"/>
    <mergeCell ref="K29:K30"/>
    <mergeCell ref="L29:M29"/>
    <mergeCell ref="A30:G30"/>
    <mergeCell ref="A28:G29"/>
    <mergeCell ref="H28:J28"/>
    <mergeCell ref="K28:M28"/>
    <mergeCell ref="N28:N30"/>
    <mergeCell ref="H29:H30"/>
    <mergeCell ref="I29:J29"/>
    <mergeCell ref="E24:F24"/>
    <mergeCell ref="C26:F26"/>
    <mergeCell ref="C22:F22"/>
    <mergeCell ref="P20:V20"/>
    <mergeCell ref="A90:N97"/>
    <mergeCell ref="Y8:AA8"/>
    <mergeCell ref="AB8:AD8"/>
    <mergeCell ref="C9:F9"/>
    <mergeCell ref="C10:F10"/>
    <mergeCell ref="C11:F11"/>
    <mergeCell ref="C23:F23"/>
    <mergeCell ref="L24:N25"/>
    <mergeCell ref="H26:I26"/>
    <mergeCell ref="L26:M26"/>
    <mergeCell ref="G27:K27"/>
    <mergeCell ref="P27:AI29"/>
    <mergeCell ref="A72:N72"/>
    <mergeCell ref="A73:N80"/>
    <mergeCell ref="C85:D85"/>
    <mergeCell ref="E85:G85"/>
    <mergeCell ref="C13:F13"/>
    <mergeCell ref="C14:F14"/>
    <mergeCell ref="C15:F15"/>
    <mergeCell ref="C16:F16"/>
    <mergeCell ref="C19:F19"/>
    <mergeCell ref="P16:AJ17"/>
    <mergeCell ref="P18:V19"/>
    <mergeCell ref="W18:AC19"/>
    <mergeCell ref="AE8:AJ8"/>
    <mergeCell ref="P10:V11"/>
    <mergeCell ref="W10:AC11"/>
    <mergeCell ref="AD10:AJ11"/>
    <mergeCell ref="P12:V13"/>
    <mergeCell ref="W12:AC13"/>
    <mergeCell ref="AD12:AJ13"/>
    <mergeCell ref="P14:V15"/>
    <mergeCell ref="W14:AC15"/>
    <mergeCell ref="AD14:AJ15"/>
    <mergeCell ref="P8:R8"/>
    <mergeCell ref="S8:U8"/>
    <mergeCell ref="V8:X8"/>
    <mergeCell ref="P90:V91"/>
    <mergeCell ref="W90:AC91"/>
    <mergeCell ref="AD90:AJ91"/>
    <mergeCell ref="P92:V93"/>
    <mergeCell ref="W92:AC93"/>
    <mergeCell ref="AD92:AJ93"/>
    <mergeCell ref="W20:AC20"/>
    <mergeCell ref="AD20:AJ20"/>
    <mergeCell ref="P21:V22"/>
    <mergeCell ref="W21:AC22"/>
    <mergeCell ref="AD21:AJ22"/>
    <mergeCell ref="P23:V23"/>
    <mergeCell ref="W23:AC23"/>
    <mergeCell ref="AD23:AJ23"/>
    <mergeCell ref="P24:V24"/>
    <mergeCell ref="W24:AC24"/>
    <mergeCell ref="AD24:AJ24"/>
    <mergeCell ref="P86:AJ87"/>
    <mergeCell ref="P88:V89"/>
    <mergeCell ref="W88:AC89"/>
    <mergeCell ref="AD88:AJ89"/>
  </mergeCells>
  <phoneticPr fontId="1"/>
  <conditionalFormatting sqref="N26">
    <cfRule type="cellIs" dxfId="7" priority="4" operator="lessThan">
      <formula>10</formula>
    </cfRule>
  </conditionalFormatting>
  <conditionalFormatting sqref="H9:H23">
    <cfRule type="expression" dxfId="6" priority="3">
      <formula>AND($H9&lt;&gt;"",$I9="")</formula>
    </cfRule>
  </conditionalFormatting>
  <conditionalFormatting sqref="L9:L23">
    <cfRule type="expression" dxfId="5" priority="2">
      <formula>AND($H9&lt;&gt;"",$L9="")</formula>
    </cfRule>
  </conditionalFormatting>
  <conditionalFormatting sqref="M9:M23">
    <cfRule type="expression" dxfId="4" priority="1">
      <formula>AND($H9&lt;&gt;"",$M9="")</formula>
    </cfRule>
  </conditionalFormatting>
  <dataValidations count="5">
    <dataValidation type="list" allowBlank="1" showInputMessage="1" showErrorMessage="1" sqref="M89">
      <formula1>"レベル5：充分,レベル3：良好,レベル1：粗雑"</formula1>
    </dataValidation>
    <dataValidation allowBlank="1" showInputMessage="1" sqref="G9:G23 J9:K23"/>
    <dataValidation type="list" allowBlank="1" showInputMessage="1" sqref="H9:H23">
      <formula1>"A,B,C,D,F"</formula1>
    </dataValidation>
    <dataValidation type="list" allowBlank="1" showInputMessage="1" showErrorMessage="1" sqref="L9:M23">
      <formula1>"3,2,1"</formula1>
    </dataValidation>
    <dataValidation type="list" allowBlank="1" showInputMessage="1" showErrorMessage="1" sqref="K88:N88">
      <formula1>"成長しました．,ある程度，成長しました．,がんばりましょう．"</formula1>
    </dataValidation>
  </dataValidations>
  <printOptions horizontalCentered="1"/>
  <pageMargins left="0.39370078740157483" right="0.39370078740157483" top="0.39370078740157483" bottom="0.19685039370078741" header="0.31496062992125984" footer="0.31496062992125984"/>
  <pageSetup paperSize="9" scale="96" orientation="portrait" r:id="rId1"/>
  <rowBreaks count="1" manualBreakCount="1">
    <brk id="49"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07"/>
  <sheetViews>
    <sheetView view="pageBreakPreview" topLeftCell="A16" zoomScaleNormal="100" zoomScaleSheetLayoutView="100" workbookViewId="0">
      <selection activeCell="P24" sqref="P24:AJ24"/>
    </sheetView>
  </sheetViews>
  <sheetFormatPr defaultRowHeight="13"/>
  <cols>
    <col min="1" max="1" width="3.6328125" style="573" customWidth="1"/>
    <col min="2" max="2" width="7.453125" style="573" customWidth="1"/>
    <col min="3" max="3" width="8.6328125" style="573" customWidth="1"/>
    <col min="4" max="4" width="14.6328125" style="573" customWidth="1"/>
    <col min="5" max="5" width="5.6328125" style="573" bestFit="1" customWidth="1"/>
    <col min="6" max="6" width="3.6328125" style="573" customWidth="1"/>
    <col min="7" max="13" width="6.08984375" style="573" customWidth="1"/>
    <col min="14" max="14" width="9.6328125" style="573" customWidth="1"/>
    <col min="15" max="15" width="1.6328125" style="573" customWidth="1"/>
    <col min="16" max="37" width="4.6328125" style="573" customWidth="1"/>
    <col min="38" max="16384" width="8.7265625" style="573"/>
  </cols>
  <sheetData>
    <row r="1" spans="1:37" ht="16.5">
      <c r="A1" s="572" t="s">
        <v>463</v>
      </c>
      <c r="E1" s="574"/>
      <c r="L1" s="575"/>
      <c r="M1" s="575"/>
      <c r="N1" s="576" t="s">
        <v>56</v>
      </c>
      <c r="O1" s="577"/>
      <c r="P1" s="578" t="s">
        <v>225</v>
      </c>
    </row>
    <row r="2" spans="1:37" ht="20.149999999999999" customHeight="1">
      <c r="A2" s="579"/>
      <c r="B2" s="580"/>
      <c r="C2" s="581" t="str">
        <f ca="1">CONCATENATE(" ",MID(CELL("filename"),FIND("票_",CELL("filename"))+2,7)," ")</f>
        <v xml:space="preserve"> 175100A </v>
      </c>
      <c r="D2" s="582"/>
      <c r="E2" s="583" t="s">
        <v>58</v>
      </c>
      <c r="F2" s="582" t="str">
        <f ca="1">CONCATENATE(" ",MID(CELL("filename"),FIND("-",CELL("filename"))+1,FIND(".",CELL("filename"))-FIND("-",CELL("filename"))-1)," ")</f>
        <v xml:space="preserve"> 琉大 機械 </v>
      </c>
      <c r="G2" s="580"/>
      <c r="H2" s="580"/>
      <c r="I2" s="580"/>
      <c r="J2" s="580"/>
      <c r="K2" s="580"/>
      <c r="L2" s="583" t="s">
        <v>341</v>
      </c>
      <c r="M2" s="584" t="str">
        <f ca="1">CONCATENATE(" ",RIGHT(CELL("filename"),LEN(CELL("filename"))-FIND("]",CELL("filename")))," ")</f>
        <v xml:space="preserve"> 1年_前期 </v>
      </c>
      <c r="N2" s="584"/>
      <c r="P2" s="578" t="s">
        <v>508</v>
      </c>
    </row>
    <row r="3" spans="1:37" ht="16.5">
      <c r="A3" s="585" t="s">
        <v>273</v>
      </c>
      <c r="B3" s="580"/>
      <c r="C3" s="580"/>
      <c r="D3" s="580"/>
      <c r="E3" s="580"/>
      <c r="F3" s="580"/>
      <c r="G3" s="580"/>
      <c r="H3" s="580"/>
      <c r="I3" s="580"/>
      <c r="J3" s="580"/>
      <c r="K3" s="580"/>
      <c r="L3" s="583" t="s">
        <v>340</v>
      </c>
      <c r="M3" s="586"/>
      <c r="N3" s="586"/>
      <c r="O3" s="587"/>
      <c r="P3" s="578" t="s">
        <v>330</v>
      </c>
    </row>
    <row r="4" spans="1:37" ht="24" customHeight="1" thickBot="1">
      <c r="A4" s="588" t="s">
        <v>580</v>
      </c>
      <c r="B4" s="589"/>
      <c r="C4" s="589"/>
      <c r="D4" s="589"/>
      <c r="E4" s="589"/>
      <c r="F4" s="589"/>
      <c r="G4" s="589"/>
      <c r="H4" s="589"/>
      <c r="I4" s="589"/>
      <c r="J4" s="589"/>
      <c r="K4" s="589"/>
      <c r="L4" s="589"/>
      <c r="M4" s="589"/>
      <c r="N4" s="589"/>
      <c r="O4" s="589"/>
      <c r="P4" s="589"/>
      <c r="Q4" s="589"/>
      <c r="R4" s="589"/>
      <c r="S4" s="589"/>
      <c r="T4" s="589"/>
      <c r="U4" s="589"/>
      <c r="V4" s="589"/>
      <c r="W4" s="589"/>
      <c r="X4" s="589"/>
    </row>
    <row r="5" spans="1:37" ht="76" customHeight="1" thickTop="1" thickBot="1">
      <c r="A5" s="590"/>
      <c r="B5" s="591"/>
      <c r="C5" s="591"/>
      <c r="D5" s="591"/>
      <c r="E5" s="591"/>
      <c r="F5" s="591"/>
      <c r="G5" s="591"/>
      <c r="H5" s="591"/>
      <c r="I5" s="591"/>
      <c r="J5" s="591"/>
      <c r="K5" s="591"/>
      <c r="L5" s="591"/>
      <c r="M5" s="591"/>
      <c r="N5" s="592"/>
      <c r="P5" s="593" t="s">
        <v>516</v>
      </c>
    </row>
    <row r="6" spans="1:37" ht="28" customHeight="1" thickTop="1" thickBot="1">
      <c r="A6" s="588" t="s">
        <v>55</v>
      </c>
      <c r="G6" s="594" t="s">
        <v>300</v>
      </c>
      <c r="H6" s="594"/>
      <c r="I6" s="594"/>
      <c r="J6" s="594"/>
      <c r="K6" s="594"/>
      <c r="L6" s="594"/>
      <c r="M6" s="594"/>
      <c r="N6" s="594"/>
      <c r="P6" s="588" t="s">
        <v>328</v>
      </c>
      <c r="Q6" s="595"/>
      <c r="R6" s="595"/>
      <c r="S6" s="595"/>
      <c r="T6" s="595"/>
      <c r="U6" s="595"/>
      <c r="V6" s="595"/>
      <c r="W6" s="595"/>
      <c r="X6" s="595"/>
      <c r="Y6" s="595"/>
      <c r="Z6" s="595"/>
      <c r="AA6" s="589"/>
      <c r="AB6" s="589"/>
      <c r="AC6" s="589"/>
      <c r="AD6" s="589"/>
      <c r="AE6" s="589"/>
      <c r="AF6" s="589"/>
      <c r="AG6" s="589"/>
      <c r="AH6" s="589"/>
    </row>
    <row r="7" spans="1:37" ht="14.25" customHeight="1" thickTop="1" thickBot="1">
      <c r="A7" s="596" t="s">
        <v>0</v>
      </c>
      <c r="B7" s="597" t="s">
        <v>54</v>
      </c>
      <c r="C7" s="598"/>
      <c r="D7" s="598"/>
      <c r="E7" s="598"/>
      <c r="F7" s="599"/>
      <c r="G7" s="600" t="s">
        <v>257</v>
      </c>
      <c r="H7" s="601" t="s">
        <v>74</v>
      </c>
      <c r="I7" s="602" t="s">
        <v>223</v>
      </c>
      <c r="J7" s="603" t="s">
        <v>581</v>
      </c>
      <c r="K7" s="604" t="s">
        <v>582</v>
      </c>
      <c r="L7" s="605" t="s">
        <v>583</v>
      </c>
      <c r="M7" s="606" t="s">
        <v>584</v>
      </c>
      <c r="N7" s="607" t="s">
        <v>282</v>
      </c>
      <c r="O7" s="608"/>
      <c r="P7" s="609" t="s">
        <v>327</v>
      </c>
      <c r="Q7" s="595"/>
      <c r="R7" s="595"/>
      <c r="S7" s="595"/>
      <c r="T7" s="595"/>
      <c r="U7" s="595"/>
      <c r="V7" s="595"/>
      <c r="W7" s="595"/>
      <c r="X7" s="595"/>
      <c r="Y7" s="595"/>
      <c r="Z7" s="595"/>
      <c r="AA7" s="589"/>
      <c r="AB7" s="589"/>
      <c r="AC7" s="589"/>
      <c r="AD7" s="589"/>
      <c r="AE7" s="589"/>
      <c r="AF7" s="589"/>
      <c r="AG7" s="589"/>
      <c r="AH7" s="589"/>
    </row>
    <row r="8" spans="1:37" ht="36" customHeight="1" thickTop="1">
      <c r="A8" s="610"/>
      <c r="B8" s="611" t="s">
        <v>224</v>
      </c>
      <c r="C8" s="612" t="s">
        <v>286</v>
      </c>
      <c r="D8" s="612"/>
      <c r="E8" s="612"/>
      <c r="F8" s="613"/>
      <c r="G8" s="614"/>
      <c r="H8" s="615" t="s">
        <v>460</v>
      </c>
      <c r="I8" s="616" t="s">
        <v>585</v>
      </c>
      <c r="J8" s="617"/>
      <c r="K8" s="618"/>
      <c r="L8" s="619"/>
      <c r="M8" s="620"/>
      <c r="N8" s="621"/>
      <c r="O8" s="608"/>
      <c r="P8" s="622" t="s">
        <v>586</v>
      </c>
      <c r="Q8" s="622"/>
      <c r="R8" s="622"/>
      <c r="S8" s="622" t="s">
        <v>587</v>
      </c>
      <c r="T8" s="622"/>
      <c r="U8" s="622"/>
      <c r="V8" s="622" t="s">
        <v>588</v>
      </c>
      <c r="W8" s="622"/>
      <c r="X8" s="622"/>
      <c r="Y8" s="622" t="s">
        <v>589</v>
      </c>
      <c r="Z8" s="622"/>
      <c r="AA8" s="622"/>
      <c r="AB8" s="622" t="s">
        <v>590</v>
      </c>
      <c r="AC8" s="622"/>
      <c r="AD8" s="622"/>
      <c r="AE8" s="623" t="s">
        <v>591</v>
      </c>
      <c r="AF8" s="624"/>
      <c r="AG8" s="624"/>
      <c r="AH8" s="624"/>
      <c r="AI8" s="624"/>
      <c r="AJ8" s="624"/>
    </row>
    <row r="9" spans="1:37" ht="16" customHeight="1">
      <c r="A9" s="625">
        <v>1</v>
      </c>
      <c r="B9" s="626"/>
      <c r="C9" s="627" t="str">
        <f>IF($B9="","",IFERROR(VLOOKUP($B9,科目チェック!$B$9:$H$32,2,FALSE),IFERROR(VLOOKUP($B9,科目チェック!$K$9:$Q$18,2,FALSE),IFERROR(VLOOKUP($B9,科目チェック!$K$27:$Q$37,2,FALSE),IFERROR(VLOOKUP($B9,科目チェック!$B$46:$H$90,2,FALSE),IFERROR(VLOOKUP($B9,科目チェック!$K$46:$Q$96,2,FALSE),IFERROR(VLOOKUP($B9,科目チェック!$K$27:$Q$37,2,FALSE),IFERROR(VLOOKUP($B9,科目チェック!$T$46:$Z$78,2,FALSE),IFERROR(VLOOKUP($B9,科目チェック!$T$82:$Z$89,2,FALSE),IFERROR(VLOOKUP($B9,科目チェック!T93:Z96,2,FALSE),"「履修科目チェック」のリストに該当番号無し"))))))))))</f>
        <v/>
      </c>
      <c r="D9" s="628"/>
      <c r="E9" s="628"/>
      <c r="F9" s="628"/>
      <c r="G9" s="629" t="str">
        <f>IF($B9="","",IFERROR(VLOOKUP($B9,科目チェック!$B$9:$H$32,3,FALSE),IFERROR(VLOOKUP($B9,科目チェック!$K$9:$Q$18,3,FALSE),IFERROR(VLOOKUP($B9,科目チェック!$K$27:$Q$37,3,FALSE),IFERROR(VLOOKUP($B9,科目チェック!$B$46:$H$90,3,FALSE),IFERROR(VLOOKUP($B9,科目チェック!$K$46:$Q$96,3,FALSE),IFERROR(VLOOKUP($B9,科目チェック!$K$27:$Q$37,3,FALSE),IFERROR(VLOOKUP($B9,科目チェック!$T$46:$Z$78,3,FALSE),IFERROR(VLOOKUP($B9,科目チェック!$T$82:$Z$89,3,FALSE),IFERROR(VLOOKUP($B9,科目チェック!T93:Z96,3,FALSE),"「履修科目チェック」のリストに該当番号無し"))))))))))</f>
        <v/>
      </c>
      <c r="H9" s="630"/>
      <c r="I9" s="631" t="str">
        <f>IF(H9="","",G9*LOOKUP(H9,{"A","B","C","D","F";4,3,2,1,0}))</f>
        <v/>
      </c>
      <c r="J9" s="629" t="str">
        <f>IF($B9="","",IFERROR(VLOOKUP($B9,科目チェック!$B$9:$H$32,6,FALSE),IFERROR(VLOOKUP($B9,科目チェック!$K$9:$Q$18,6,FALSE),IFERROR(VLOOKUP($B9,科目チェック!$K$27:$Q$37,6,FALSE),IFERROR(VLOOKUP($B9,科目チェック!$B$46:$H$90,6,FALSE),IFERROR(VLOOKUP($B9,科目チェック!$K$46:$Q$96,6,FALSE),IFERROR(VLOOKUP($B9,科目チェック!$K$27:$Q$37,6,FALSE),IFERROR(VLOOKUP($B9,科目チェック!$T$46:$Z$78,6,FALSE),IFERROR(VLOOKUP($B9,科目チェック!$T$82:$Z$89,6,FALSE),IFERROR(VLOOKUP($B9,科目チェック!W93:AA96,6,FALSE),"「履修科目チェック」のリストに該当番号無し"))))))))))</f>
        <v/>
      </c>
      <c r="K9" s="629" t="str">
        <f>IF($B9="","",IFERROR(VLOOKUP($B9,科目チェック!$B$9:$H$32,7,FALSE),IFERROR(VLOOKUP($B9,科目チェック!$K$9:$Q$18,7,FALSE),IFERROR(VLOOKUP($B9,科目チェック!$K$27:$Q$37,7,FALSE),IFERROR(VLOOKUP($B9,科目チェック!$B$46:$H$90,7,FALSE),IFERROR(VLOOKUP($B9,科目チェック!$K$46:$Q$96,7,FALSE),IFERROR(VLOOKUP($B9,科目チェック!$K$27:$Q$37,7,FALSE),IFERROR(VLOOKUP($B9,科目チェック!$T$46:$Z$78,7,FALSE),IFERROR(VLOOKUP($B9,科目チェック!$T$82:$Z$89,7,FALSE),IFERROR(VLOOKUP($B9,科目チェック!X93:AA96,7,FALSE),"「履修科目チェック」のリストに該当番号無し"))))))))))</f>
        <v/>
      </c>
      <c r="L9" s="632"/>
      <c r="M9" s="633"/>
      <c r="N9" s="634"/>
      <c r="P9" s="635" t="s">
        <v>529</v>
      </c>
      <c r="Q9" s="636"/>
      <c r="R9" s="636"/>
      <c r="S9" s="636"/>
      <c r="T9" s="636"/>
      <c r="U9" s="636"/>
      <c r="V9" s="636"/>
      <c r="W9" s="636"/>
      <c r="X9" s="636"/>
      <c r="Y9" s="636"/>
      <c r="Z9" s="636"/>
      <c r="AA9" s="636"/>
      <c r="AB9" s="636"/>
      <c r="AC9" s="636"/>
      <c r="AD9" s="636"/>
      <c r="AE9" s="636"/>
      <c r="AF9" s="636"/>
      <c r="AG9" s="636"/>
      <c r="AH9" s="636"/>
      <c r="AI9" s="637"/>
      <c r="AJ9" s="637"/>
      <c r="AK9" s="637"/>
    </row>
    <row r="10" spans="1:37" ht="16" customHeight="1">
      <c r="A10" s="625">
        <v>2</v>
      </c>
      <c r="B10" s="626"/>
      <c r="C10" s="627" t="str">
        <f>IF($B10="","",IFERROR(VLOOKUP($B10,科目チェック!$B$9:$H$32,2,FALSE),IFERROR(VLOOKUP($B10,科目チェック!$K$9:$Q$18,2,FALSE),IFERROR(VLOOKUP($B10,科目チェック!$K$27:$Q$37,2,FALSE),IFERROR(VLOOKUP($B10,科目チェック!$B$46:$H$90,2,FALSE),IFERROR(VLOOKUP($B10,科目チェック!$K$46:$Q$96,2,FALSE),IFERROR(VLOOKUP($B10,科目チェック!$K$27:$Q$37,2,FALSE),IFERROR(VLOOKUP($B10,科目チェック!$T$46:$Z$78,2,FALSE),IFERROR(VLOOKUP($B10,科目チェック!$T$82:$Z$89,2,FALSE),IFERROR(VLOOKUP($B10,科目チェック!T94:Z97,2,FALSE),"「履修科目チェック」のリストに該当番号無し"))))))))))</f>
        <v/>
      </c>
      <c r="D10" s="628"/>
      <c r="E10" s="628"/>
      <c r="F10" s="628"/>
      <c r="G10" s="629" t="str">
        <f>IF($B10="","",IFERROR(VLOOKUP($B10,科目チェック!$B$9:$H$32,3,FALSE),IFERROR(VLOOKUP($B10,科目チェック!$K$9:$Q$18,3,FALSE),IFERROR(VLOOKUP($B10,科目チェック!$K$27:$Q$37,3,FALSE),IFERROR(VLOOKUP($B10,科目チェック!$B$46:$H$90,3,FALSE),IFERROR(VLOOKUP($B10,科目チェック!$K$46:$Q$96,3,FALSE),IFERROR(VLOOKUP($B10,科目チェック!$K$27:$Q$37,3,FALSE),IFERROR(VLOOKUP($B10,科目チェック!$T$46:$Z$78,3,FALSE),IFERROR(VLOOKUP($B10,科目チェック!$T$82:$Z$89,3,FALSE),IFERROR(VLOOKUP($B10,科目チェック!T94:Z97,3,FALSE),"「履修科目チェック」のリストに該当番号無し"))))))))))</f>
        <v/>
      </c>
      <c r="H10" s="630"/>
      <c r="I10" s="631" t="str">
        <f>IF(H10="","",G10*LOOKUP(H10,{"A","B","C","D","F";4,3,2,1,0}))</f>
        <v/>
      </c>
      <c r="J10" s="629" t="str">
        <f>IF($B10="","",IFERROR(VLOOKUP($B10,科目チェック!$B$9:$H$32,6,FALSE),IFERROR(VLOOKUP($B10,科目チェック!$K$9:$Q$18,6,FALSE),IFERROR(VLOOKUP($B10,科目チェック!$K$27:$Q$37,6,FALSE),IFERROR(VLOOKUP($B10,科目チェック!$B$46:$H$90,6,FALSE),IFERROR(VLOOKUP($B10,科目チェック!$K$46:$Q$96,6,FALSE),IFERROR(VLOOKUP($B10,科目チェック!$K$27:$Q$37,6,FALSE),IFERROR(VLOOKUP($B10,科目チェック!$T$46:$Z$78,6,FALSE),IFERROR(VLOOKUP($B10,科目チェック!$T$82:$Z$89,6,FALSE),IFERROR(VLOOKUP($B10,科目チェック!W94:AA97,6,FALSE),"「履修科目チェック」のリストに該当番号無し"))))))))))</f>
        <v/>
      </c>
      <c r="K10" s="629" t="str">
        <f>IF($B10="","",IFERROR(VLOOKUP($B10,科目チェック!$B$9:$H$32,7,FALSE),IFERROR(VLOOKUP($B10,科目チェック!$K$9:$Q$18,7,FALSE),IFERROR(VLOOKUP($B10,科目チェック!$K$27:$Q$37,7,FALSE),IFERROR(VLOOKUP($B10,科目チェック!$B$46:$H$90,7,FALSE),IFERROR(VLOOKUP($B10,科目チェック!$K$46:$Q$96,7,FALSE),IFERROR(VLOOKUP($B10,科目チェック!$K$27:$Q$37,7,FALSE),IFERROR(VLOOKUP($B10,科目チェック!$T$46:$Z$78,7,FALSE),IFERROR(VLOOKUP($B10,科目チェック!$T$82:$Z$89,7,FALSE),IFERROR(VLOOKUP($B10,科目チェック!X94:AA97,7,FALSE),"「履修科目チェック」のリストに該当番号無し"))))))))))</f>
        <v/>
      </c>
      <c r="L10" s="632"/>
      <c r="M10" s="633"/>
      <c r="N10" s="634"/>
      <c r="P10" s="638" t="s">
        <v>542</v>
      </c>
      <c r="Q10" s="638"/>
      <c r="R10" s="638"/>
      <c r="S10" s="638"/>
      <c r="T10" s="638"/>
      <c r="U10" s="638"/>
      <c r="V10" s="638"/>
      <c r="W10" s="638" t="s">
        <v>541</v>
      </c>
      <c r="X10" s="639"/>
      <c r="Y10" s="639"/>
      <c r="Z10" s="639"/>
      <c r="AA10" s="639"/>
      <c r="AB10" s="639"/>
      <c r="AC10" s="639"/>
      <c r="AD10" s="638" t="s">
        <v>559</v>
      </c>
      <c r="AE10" s="639"/>
      <c r="AF10" s="639"/>
      <c r="AG10" s="639"/>
      <c r="AH10" s="639"/>
      <c r="AI10" s="639"/>
      <c r="AJ10" s="639"/>
    </row>
    <row r="11" spans="1:37" ht="16" customHeight="1">
      <c r="A11" s="625">
        <v>3</v>
      </c>
      <c r="B11" s="626"/>
      <c r="C11" s="627" t="str">
        <f>IF($B11="","",IFERROR(VLOOKUP($B11,科目チェック!$B$9:$H$32,2,FALSE),IFERROR(VLOOKUP($B11,科目チェック!$K$9:$Q$18,2,FALSE),IFERROR(VLOOKUP($B11,科目チェック!$K$27:$Q$37,2,FALSE),IFERROR(VLOOKUP($B11,科目チェック!$B$46:$H$90,2,FALSE),IFERROR(VLOOKUP($B11,科目チェック!$K$46:$Q$96,2,FALSE),IFERROR(VLOOKUP($B11,科目チェック!$K$27:$Q$37,2,FALSE),IFERROR(VLOOKUP($B11,科目チェック!$T$46:$Z$78,2,FALSE),IFERROR(VLOOKUP($B11,科目チェック!$T$82:$Z$89,2,FALSE),IFERROR(VLOOKUP($B11,科目チェック!T95:Z98,2,FALSE),"「履修科目チェック」のリストに該当番号無し"))))))))))</f>
        <v/>
      </c>
      <c r="D11" s="628"/>
      <c r="E11" s="628"/>
      <c r="F11" s="628"/>
      <c r="G11" s="629" t="str">
        <f>IF($B11="","",IFERROR(VLOOKUP($B11,科目チェック!$B$9:$H$32,3,FALSE),IFERROR(VLOOKUP($B11,科目チェック!$K$9:$Q$18,3,FALSE),IFERROR(VLOOKUP($B11,科目チェック!$K$27:$Q$37,3,FALSE),IFERROR(VLOOKUP($B11,科目チェック!$B$46:$H$90,3,FALSE),IFERROR(VLOOKUP($B11,科目チェック!$K$46:$Q$96,3,FALSE),IFERROR(VLOOKUP($B11,科目チェック!$K$27:$Q$37,3,FALSE),IFERROR(VLOOKUP($B11,科目チェック!$T$46:$Z$78,3,FALSE),IFERROR(VLOOKUP($B11,科目チェック!$T$82:$Z$89,3,FALSE),IFERROR(VLOOKUP($B11,科目チェック!T95:Z98,3,FALSE),"「履修科目チェック」のリストに該当番号無し"))))))))))</f>
        <v/>
      </c>
      <c r="H11" s="630"/>
      <c r="I11" s="631" t="str">
        <f>IF(H11="","",G11*LOOKUP(H11,{"A","B","C","D","F";4,3,2,1,0}))</f>
        <v/>
      </c>
      <c r="J11" s="629" t="str">
        <f>IF($B11="","",IFERROR(VLOOKUP($B11,科目チェック!$B$9:$H$32,6,FALSE),IFERROR(VLOOKUP($B11,科目チェック!$K$9:$Q$18,6,FALSE),IFERROR(VLOOKUP($B11,科目チェック!$K$27:$Q$37,6,FALSE),IFERROR(VLOOKUP($B11,科目チェック!$B$46:$H$90,6,FALSE),IFERROR(VLOOKUP($B11,科目チェック!$K$46:$Q$96,6,FALSE),IFERROR(VLOOKUP($B11,科目チェック!$K$27:$Q$37,6,FALSE),IFERROR(VLOOKUP($B11,科目チェック!$T$46:$Z$78,6,FALSE),IFERROR(VLOOKUP($B11,科目チェック!$T$82:$Z$89,6,FALSE),IFERROR(VLOOKUP($B11,科目チェック!W95:AA98,6,FALSE),"「履修科目チェック」のリストに該当番号無し"))))))))))</f>
        <v/>
      </c>
      <c r="K11" s="629" t="str">
        <f>IF($B11="","",IFERROR(VLOOKUP($B11,科目チェック!$B$9:$H$32,7,FALSE),IFERROR(VLOOKUP($B11,科目チェック!$K$9:$Q$18,7,FALSE),IFERROR(VLOOKUP($B11,科目チェック!$K$27:$Q$37,7,FALSE),IFERROR(VLOOKUP($B11,科目チェック!$B$46:$H$90,7,FALSE),IFERROR(VLOOKUP($B11,科目チェック!$K$46:$Q$96,7,FALSE),IFERROR(VLOOKUP($B11,科目チェック!$K$27:$Q$37,7,FALSE),IFERROR(VLOOKUP($B11,科目チェック!$T$46:$Z$78,7,FALSE),IFERROR(VLOOKUP($B11,科目チェック!$T$82:$Z$89,7,FALSE),IFERROR(VLOOKUP($B11,科目チェック!X95:AA98,7,FALSE),"「履修科目チェック」のリストに該当番号無し"))))))))))</f>
        <v/>
      </c>
      <c r="L11" s="632"/>
      <c r="M11" s="633"/>
      <c r="N11" s="634"/>
      <c r="P11" s="638"/>
      <c r="Q11" s="638"/>
      <c r="R11" s="638"/>
      <c r="S11" s="638"/>
      <c r="T11" s="638"/>
      <c r="U11" s="638"/>
      <c r="V11" s="638"/>
      <c r="W11" s="639"/>
      <c r="X11" s="639"/>
      <c r="Y11" s="639"/>
      <c r="Z11" s="639"/>
      <c r="AA11" s="639"/>
      <c r="AB11" s="639"/>
      <c r="AC11" s="639"/>
      <c r="AD11" s="639"/>
      <c r="AE11" s="639"/>
      <c r="AF11" s="639"/>
      <c r="AG11" s="639"/>
      <c r="AH11" s="639"/>
      <c r="AI11" s="639"/>
      <c r="AJ11" s="639"/>
    </row>
    <row r="12" spans="1:37" ht="16" customHeight="1">
      <c r="A12" s="625">
        <v>4</v>
      </c>
      <c r="B12" s="626"/>
      <c r="C12" s="627" t="str">
        <f>IF($B12="","",IFERROR(VLOOKUP($B12,科目チェック!$B$9:$H$32,2,FALSE),IFERROR(VLOOKUP($B12,科目チェック!$K$9:$Q$18,2,FALSE),IFERROR(VLOOKUP($B12,科目チェック!$K$27:$Q$37,2,FALSE),IFERROR(VLOOKUP($B12,科目チェック!$B$46:$H$90,2,FALSE),IFERROR(VLOOKUP($B12,科目チェック!$K$46:$Q$96,2,FALSE),IFERROR(VLOOKUP($B12,科目チェック!$K$27:$Q$37,2,FALSE),IFERROR(VLOOKUP($B12,科目チェック!$T$46:$Z$78,2,FALSE),IFERROR(VLOOKUP($B12,科目チェック!$T$82:$Z$89,2,FALSE),IFERROR(VLOOKUP($B12,科目チェック!T96:Z99,2,FALSE),"「履修科目チェック」のリストに該当番号無し"))))))))))</f>
        <v/>
      </c>
      <c r="D12" s="628"/>
      <c r="E12" s="628"/>
      <c r="F12" s="628"/>
      <c r="G12" s="629" t="str">
        <f>IF($B12="","",IFERROR(VLOOKUP($B12,科目チェック!$B$9:$H$32,3,FALSE),IFERROR(VLOOKUP($B12,科目チェック!$K$9:$Q$18,3,FALSE),IFERROR(VLOOKUP($B12,科目チェック!$K$27:$Q$37,3,FALSE),IFERROR(VLOOKUP($B12,科目チェック!$B$46:$H$90,3,FALSE),IFERROR(VLOOKUP($B12,科目チェック!$K$46:$Q$96,3,FALSE),IFERROR(VLOOKUP($B12,科目チェック!$K$27:$Q$37,3,FALSE),IFERROR(VLOOKUP($B12,科目チェック!$T$46:$Z$78,3,FALSE),IFERROR(VLOOKUP($B12,科目チェック!$T$82:$Z$89,3,FALSE),IFERROR(VLOOKUP($B12,科目チェック!T96:Z99,3,FALSE),"「履修科目チェック」のリストに該当番号無し"))))))))))</f>
        <v/>
      </c>
      <c r="H12" s="630"/>
      <c r="I12" s="631" t="str">
        <f>IF(H12="","",G12*LOOKUP(H12,{"A","B","C","D","F";4,3,2,1,0}))</f>
        <v/>
      </c>
      <c r="J12" s="629" t="str">
        <f>IF($B12="","",IFERROR(VLOOKUP($B12,科目チェック!$B$9:$H$32,6,FALSE),IFERROR(VLOOKUP($B12,科目チェック!$K$9:$Q$18,6,FALSE),IFERROR(VLOOKUP($B12,科目チェック!$K$27:$Q$37,6,FALSE),IFERROR(VLOOKUP($B12,科目チェック!$B$46:$H$90,6,FALSE),IFERROR(VLOOKUP($B12,科目チェック!$K$46:$Q$96,6,FALSE),IFERROR(VLOOKUP($B12,科目チェック!$K$27:$Q$37,6,FALSE),IFERROR(VLOOKUP($B12,科目チェック!$T$46:$Z$78,6,FALSE),IFERROR(VLOOKUP($B12,科目チェック!$T$82:$Z$89,6,FALSE),IFERROR(VLOOKUP($B12,科目チェック!W96:AA99,6,FALSE),"「履修科目チェック」のリストに該当番号無し"))))))))))</f>
        <v/>
      </c>
      <c r="K12" s="629" t="str">
        <f>IF($B12="","",IFERROR(VLOOKUP($B12,科目チェック!$B$9:$H$32,7,FALSE),IFERROR(VLOOKUP($B12,科目チェック!$K$9:$Q$18,7,FALSE),IFERROR(VLOOKUP($B12,科目チェック!$K$27:$Q$37,7,FALSE),IFERROR(VLOOKUP($B12,科目チェック!$B$46:$H$90,7,FALSE),IFERROR(VLOOKUP($B12,科目チェック!$K$46:$Q$96,7,FALSE),IFERROR(VLOOKUP($B12,科目チェック!$K$27:$Q$37,7,FALSE),IFERROR(VLOOKUP($B12,科目チェック!$T$46:$Z$78,7,FALSE),IFERROR(VLOOKUP($B12,科目チェック!$T$82:$Z$89,7,FALSE),IFERROR(VLOOKUP($B12,科目チェック!X96:AA99,7,FALSE),"「履修科目チェック」のリストに該当番号無し"))))))))))</f>
        <v/>
      </c>
      <c r="L12" s="632"/>
      <c r="M12" s="633"/>
      <c r="N12" s="634"/>
      <c r="P12" s="640" t="s">
        <v>539</v>
      </c>
      <c r="Q12" s="640"/>
      <c r="R12" s="640"/>
      <c r="S12" s="640"/>
      <c r="T12" s="640"/>
      <c r="U12" s="640"/>
      <c r="V12" s="640"/>
      <c r="W12" s="640" t="s">
        <v>538</v>
      </c>
      <c r="X12" s="641"/>
      <c r="Y12" s="641"/>
      <c r="Z12" s="641"/>
      <c r="AA12" s="641"/>
      <c r="AB12" s="641"/>
      <c r="AC12" s="641"/>
      <c r="AD12" s="640" t="s">
        <v>543</v>
      </c>
      <c r="AE12" s="641"/>
      <c r="AF12" s="641"/>
      <c r="AG12" s="641"/>
      <c r="AH12" s="641"/>
      <c r="AI12" s="641"/>
      <c r="AJ12" s="641"/>
    </row>
    <row r="13" spans="1:37" ht="16" customHeight="1">
      <c r="A13" s="625">
        <v>5</v>
      </c>
      <c r="B13" s="626"/>
      <c r="C13" s="627" t="str">
        <f>IF($B13="","",IFERROR(VLOOKUP($B13,科目チェック!$B$9:$H$32,2,FALSE),IFERROR(VLOOKUP($B13,科目チェック!$K$9:$Q$18,2,FALSE),IFERROR(VLOOKUP($B13,科目チェック!$K$27:$Q$37,2,FALSE),IFERROR(VLOOKUP($B13,科目チェック!$B$46:$H$90,2,FALSE),IFERROR(VLOOKUP($B13,科目チェック!$K$46:$Q$96,2,FALSE),IFERROR(VLOOKUP($B13,科目チェック!$K$27:$Q$37,2,FALSE),IFERROR(VLOOKUP($B13,科目チェック!$T$46:$Z$78,2,FALSE),IFERROR(VLOOKUP($B13,科目チェック!$T$82:$Z$89,2,FALSE),IFERROR(VLOOKUP($B13,科目チェック!T97:Z100,2,FALSE),"「履修科目チェック」のリストに該当番号無し"))))))))))</f>
        <v/>
      </c>
      <c r="D13" s="628"/>
      <c r="E13" s="628"/>
      <c r="F13" s="628"/>
      <c r="G13" s="629" t="str">
        <f>IF($B13="","",IFERROR(VLOOKUP($B13,科目チェック!$B$9:$H$32,3,FALSE),IFERROR(VLOOKUP($B13,科目チェック!$K$9:$Q$18,3,FALSE),IFERROR(VLOOKUP($B13,科目チェック!$K$27:$Q$37,3,FALSE),IFERROR(VLOOKUP($B13,科目チェック!$B$46:$H$90,3,FALSE),IFERROR(VLOOKUP($B13,科目チェック!$K$46:$Q$96,3,FALSE),IFERROR(VLOOKUP($B13,科目チェック!$K$27:$Q$37,3,FALSE),IFERROR(VLOOKUP($B13,科目チェック!$T$46:$Z$78,3,FALSE),IFERROR(VLOOKUP($B13,科目チェック!$T$82:$Z$89,3,FALSE),IFERROR(VLOOKUP($B13,科目チェック!T97:Z100,3,FALSE),"「履修科目チェック」のリストに該当番号無し"))))))))))</f>
        <v/>
      </c>
      <c r="H13" s="630"/>
      <c r="I13" s="631" t="str">
        <f>IF(H13="","",G13*LOOKUP(H13,{"A","B","C","D","F";4,3,2,1,0}))</f>
        <v/>
      </c>
      <c r="J13" s="629" t="str">
        <f>IF($B13="","",IFERROR(VLOOKUP($B13,科目チェック!$B$9:$H$32,6,FALSE),IFERROR(VLOOKUP($B13,科目チェック!$K$9:$Q$18,6,FALSE),IFERROR(VLOOKUP($B13,科目チェック!$K$27:$Q$37,6,FALSE),IFERROR(VLOOKUP($B13,科目チェック!$B$46:$H$90,6,FALSE),IFERROR(VLOOKUP($B13,科目チェック!$K$46:$Q$96,6,FALSE),IFERROR(VLOOKUP($B13,科目チェック!$K$27:$Q$37,6,FALSE),IFERROR(VLOOKUP($B13,科目チェック!$T$46:$Z$78,6,FALSE),IFERROR(VLOOKUP($B13,科目チェック!$T$82:$Z$89,6,FALSE),IFERROR(VLOOKUP($B13,科目チェック!W97:AA100,6,FALSE),"「履修科目チェック」のリストに該当番号無し"))))))))))</f>
        <v/>
      </c>
      <c r="K13" s="629" t="str">
        <f>IF($B13="","",IFERROR(VLOOKUP($B13,科目チェック!$B$9:$H$32,7,FALSE),IFERROR(VLOOKUP($B13,科目チェック!$K$9:$Q$18,7,FALSE),IFERROR(VLOOKUP($B13,科目チェック!$K$27:$Q$37,7,FALSE),IFERROR(VLOOKUP($B13,科目チェック!$B$46:$H$90,7,FALSE),IFERROR(VLOOKUP($B13,科目チェック!$K$46:$Q$96,7,FALSE),IFERROR(VLOOKUP($B13,科目チェック!$K$27:$Q$37,7,FALSE),IFERROR(VLOOKUP($B13,科目チェック!$T$46:$Z$78,7,FALSE),IFERROR(VLOOKUP($B13,科目チェック!$T$82:$Z$89,7,FALSE),IFERROR(VLOOKUP($B13,科目チェック!X97:AA100,7,FALSE),"「履修科目チェック」のリストに該当番号無し"))))))))))</f>
        <v/>
      </c>
      <c r="L13" s="632"/>
      <c r="M13" s="633"/>
      <c r="N13" s="634"/>
      <c r="P13" s="642"/>
      <c r="Q13" s="642"/>
      <c r="R13" s="642"/>
      <c r="S13" s="642"/>
      <c r="T13" s="642"/>
      <c r="U13" s="642"/>
      <c r="V13" s="642"/>
      <c r="W13" s="643"/>
      <c r="X13" s="643"/>
      <c r="Y13" s="643"/>
      <c r="Z13" s="643"/>
      <c r="AA13" s="643"/>
      <c r="AB13" s="643"/>
      <c r="AC13" s="643"/>
      <c r="AD13" s="643"/>
      <c r="AE13" s="643"/>
      <c r="AF13" s="643"/>
      <c r="AG13" s="643"/>
      <c r="AH13" s="643"/>
      <c r="AI13" s="643"/>
      <c r="AJ13" s="643"/>
    </row>
    <row r="14" spans="1:37" ht="16" customHeight="1">
      <c r="A14" s="625">
        <v>6</v>
      </c>
      <c r="B14" s="626"/>
      <c r="C14" s="627" t="str">
        <f>IF($B14="","",IFERROR(VLOOKUP($B14,科目チェック!$B$9:$H$32,2,FALSE),IFERROR(VLOOKUP($B14,科目チェック!$K$9:$Q$18,2,FALSE),IFERROR(VLOOKUP($B14,科目チェック!$K$27:$Q$37,2,FALSE),IFERROR(VLOOKUP($B14,科目チェック!$B$46:$H$90,2,FALSE),IFERROR(VLOOKUP($B14,科目チェック!$K$46:$Q$96,2,FALSE),IFERROR(VLOOKUP($B14,科目チェック!$K$27:$Q$37,2,FALSE),IFERROR(VLOOKUP($B14,科目チェック!$T$46:$Z$78,2,FALSE),IFERROR(VLOOKUP($B14,科目チェック!$T$82:$Z$89,2,FALSE),IFERROR(VLOOKUP($B14,科目チェック!T98:Z101,2,FALSE),"「履修科目チェック」のリストに該当番号無し"))))))))))</f>
        <v/>
      </c>
      <c r="D14" s="628"/>
      <c r="E14" s="628"/>
      <c r="F14" s="628"/>
      <c r="G14" s="629" t="str">
        <f>IF($B14="","",IFERROR(VLOOKUP($B14,科目チェック!$B$9:$H$32,3,FALSE),IFERROR(VLOOKUP($B14,科目チェック!$K$9:$Q$18,3,FALSE),IFERROR(VLOOKUP($B14,科目チェック!$K$27:$Q$37,3,FALSE),IFERROR(VLOOKUP($B14,科目チェック!$B$46:$H$90,3,FALSE),IFERROR(VLOOKUP($B14,科目チェック!$K$46:$Q$96,3,FALSE),IFERROR(VLOOKUP($B14,科目チェック!$K$27:$Q$37,3,FALSE),IFERROR(VLOOKUP($B14,科目チェック!$T$46:$Z$78,3,FALSE),IFERROR(VLOOKUP($B14,科目チェック!$T$82:$Z$89,3,FALSE),IFERROR(VLOOKUP($B14,科目チェック!T98:Z101,3,FALSE),"「履修科目チェック」のリストに該当番号無し"))))))))))</f>
        <v/>
      </c>
      <c r="H14" s="630"/>
      <c r="I14" s="631" t="str">
        <f>IF(H14="","",G14*LOOKUP(H14,{"A","B","C","D","F";4,3,2,1,0}))</f>
        <v/>
      </c>
      <c r="J14" s="629" t="str">
        <f>IF($B14="","",IFERROR(VLOOKUP($B14,科目チェック!$B$9:$H$32,6,FALSE),IFERROR(VLOOKUP($B14,科目チェック!$K$9:$Q$18,6,FALSE),IFERROR(VLOOKUP($B14,科目チェック!$K$27:$Q$37,6,FALSE),IFERROR(VLOOKUP($B14,科目チェック!$B$46:$H$90,6,FALSE),IFERROR(VLOOKUP($B14,科目チェック!$K$46:$Q$96,6,FALSE),IFERROR(VLOOKUP($B14,科目チェック!$K$27:$Q$37,6,FALSE),IFERROR(VLOOKUP($B14,科目チェック!$T$46:$Z$78,6,FALSE),IFERROR(VLOOKUP($B14,科目チェック!$T$82:$Z$89,6,FALSE),IFERROR(VLOOKUP($B14,科目チェック!W98:AA101,6,FALSE),"「履修科目チェック」のリストに該当番号無し"))))))))))</f>
        <v/>
      </c>
      <c r="K14" s="629" t="str">
        <f>IF($B14="","",IFERROR(VLOOKUP($B14,科目チェック!$B$9:$H$32,7,FALSE),IFERROR(VLOOKUP($B14,科目チェック!$K$9:$Q$18,7,FALSE),IFERROR(VLOOKUP($B14,科目チェック!$K$27:$Q$37,7,FALSE),IFERROR(VLOOKUP($B14,科目チェック!$B$46:$H$90,7,FALSE),IFERROR(VLOOKUP($B14,科目チェック!$K$46:$Q$96,7,FALSE),IFERROR(VLOOKUP($B14,科目チェック!$K$27:$Q$37,7,FALSE),IFERROR(VLOOKUP($B14,科目チェック!$T$46:$Z$78,7,FALSE),IFERROR(VLOOKUP($B14,科目チェック!$T$82:$Z$89,7,FALSE),IFERROR(VLOOKUP($B14,科目チェック!X98:AA101,7,FALSE),"「履修科目チェック」のリストに該当番号無し"))))))))))</f>
        <v/>
      </c>
      <c r="L14" s="632"/>
      <c r="M14" s="633"/>
      <c r="N14" s="634"/>
      <c r="P14" s="642" t="s">
        <v>540</v>
      </c>
      <c r="Q14" s="642"/>
      <c r="R14" s="642"/>
      <c r="S14" s="642"/>
      <c r="T14" s="642"/>
      <c r="U14" s="642"/>
      <c r="V14" s="642"/>
      <c r="W14" s="642" t="s">
        <v>544</v>
      </c>
      <c r="X14" s="643"/>
      <c r="Y14" s="643"/>
      <c r="Z14" s="643"/>
      <c r="AA14" s="643"/>
      <c r="AB14" s="643"/>
      <c r="AC14" s="643"/>
      <c r="AD14" s="642" t="s">
        <v>530</v>
      </c>
      <c r="AE14" s="643"/>
      <c r="AF14" s="643"/>
      <c r="AG14" s="643"/>
      <c r="AH14" s="643"/>
      <c r="AI14" s="643"/>
      <c r="AJ14" s="643"/>
    </row>
    <row r="15" spans="1:37" ht="16" customHeight="1">
      <c r="A15" s="625">
        <v>7</v>
      </c>
      <c r="B15" s="626"/>
      <c r="C15" s="627" t="str">
        <f>IF($B15="","",IFERROR(VLOOKUP($B15,科目チェック!$B$9:$H$32,2,FALSE),IFERROR(VLOOKUP($B15,科目チェック!$K$9:$Q$18,2,FALSE),IFERROR(VLOOKUP($B15,科目チェック!$K$27:$Q$37,2,FALSE),IFERROR(VLOOKUP($B15,科目チェック!$B$46:$H$90,2,FALSE),IFERROR(VLOOKUP($B15,科目チェック!$K$46:$Q$96,2,FALSE),IFERROR(VLOOKUP($B15,科目チェック!$K$27:$Q$37,2,FALSE),IFERROR(VLOOKUP($B15,科目チェック!$T$46:$Z$78,2,FALSE),IFERROR(VLOOKUP($B15,科目チェック!$T$82:$Z$89,2,FALSE),IFERROR(VLOOKUP($B15,科目チェック!T99:Z102,2,FALSE),"「履修科目チェック」のリストに該当番号無し"))))))))))</f>
        <v/>
      </c>
      <c r="D15" s="628"/>
      <c r="E15" s="628"/>
      <c r="F15" s="628"/>
      <c r="G15" s="629" t="str">
        <f>IF($B15="","",IFERROR(VLOOKUP($B15,科目チェック!$B$9:$H$32,3,FALSE),IFERROR(VLOOKUP($B15,科目チェック!$K$9:$Q$18,3,FALSE),IFERROR(VLOOKUP($B15,科目チェック!$K$27:$Q$37,3,FALSE),IFERROR(VLOOKUP($B15,科目チェック!$B$46:$H$90,3,FALSE),IFERROR(VLOOKUP($B15,科目チェック!$K$46:$Q$96,3,FALSE),IFERROR(VLOOKUP($B15,科目チェック!$K$27:$Q$37,3,FALSE),IFERROR(VLOOKUP($B15,科目チェック!$T$46:$Z$78,3,FALSE),IFERROR(VLOOKUP($B15,科目チェック!$T$82:$Z$89,3,FALSE),IFERROR(VLOOKUP($B15,科目チェック!T99:Z102,3,FALSE),"「履修科目チェック」のリストに該当番号無し"))))))))))</f>
        <v/>
      </c>
      <c r="H15" s="630"/>
      <c r="I15" s="631" t="str">
        <f>IF(H15="","",G15*LOOKUP(H15,{"A","B","C","D","F";4,3,2,1,0}))</f>
        <v/>
      </c>
      <c r="J15" s="629" t="str">
        <f>IF($B15="","",IFERROR(VLOOKUP($B15,科目チェック!$B$9:$H$32,6,FALSE),IFERROR(VLOOKUP($B15,科目チェック!$K$9:$Q$18,6,FALSE),IFERROR(VLOOKUP($B15,科目チェック!$K$27:$Q$37,6,FALSE),IFERROR(VLOOKUP($B15,科目チェック!$B$46:$H$90,6,FALSE),IFERROR(VLOOKUP($B15,科目チェック!$K$46:$Q$96,6,FALSE),IFERROR(VLOOKUP($B15,科目チェック!$K$27:$Q$37,6,FALSE),IFERROR(VLOOKUP($B15,科目チェック!$T$46:$Z$78,6,FALSE),IFERROR(VLOOKUP($B15,科目チェック!$T$82:$Z$89,6,FALSE),IFERROR(VLOOKUP($B15,科目チェック!W99:AA102,6,FALSE),"「履修科目チェック」のリストに該当番号無し"))))))))))</f>
        <v/>
      </c>
      <c r="K15" s="629" t="str">
        <f>IF($B15="","",IFERROR(VLOOKUP($B15,科目チェック!$B$9:$H$32,7,FALSE),IFERROR(VLOOKUP($B15,科目チェック!$K$9:$Q$18,7,FALSE),IFERROR(VLOOKUP($B15,科目チェック!$K$27:$Q$37,7,FALSE),IFERROR(VLOOKUP($B15,科目チェック!$B$46:$H$90,7,FALSE),IFERROR(VLOOKUP($B15,科目チェック!$K$46:$Q$96,7,FALSE),IFERROR(VLOOKUP($B15,科目チェック!$K$27:$Q$37,7,FALSE),IFERROR(VLOOKUP($B15,科目チェック!$T$46:$Z$78,7,FALSE),IFERROR(VLOOKUP($B15,科目チェック!$T$82:$Z$89,7,FALSE),IFERROR(VLOOKUP($B15,科目チェック!X99:AA102,7,FALSE),"「履修科目チェック」のリストに該当番号無し"))))))))))</f>
        <v/>
      </c>
      <c r="L15" s="632"/>
      <c r="M15" s="633"/>
      <c r="N15" s="634"/>
      <c r="P15" s="644"/>
      <c r="Q15" s="644"/>
      <c r="R15" s="644"/>
      <c r="S15" s="644"/>
      <c r="T15" s="644"/>
      <c r="U15" s="644"/>
      <c r="V15" s="644"/>
      <c r="W15" s="645"/>
      <c r="X15" s="645"/>
      <c r="Y15" s="645"/>
      <c r="Z15" s="645"/>
      <c r="AA15" s="645"/>
      <c r="AB15" s="645"/>
      <c r="AC15" s="645"/>
      <c r="AD15" s="645"/>
      <c r="AE15" s="645"/>
      <c r="AF15" s="645"/>
      <c r="AG15" s="645"/>
      <c r="AH15" s="645"/>
      <c r="AI15" s="645"/>
      <c r="AJ15" s="645"/>
    </row>
    <row r="16" spans="1:37" ht="16" customHeight="1">
      <c r="A16" s="625">
        <v>8</v>
      </c>
      <c r="B16" s="626"/>
      <c r="C16" s="627" t="str">
        <f>IF($B16="","",IFERROR(VLOOKUP($B16,科目チェック!$B$9:$H$32,2,FALSE),IFERROR(VLOOKUP($B16,科目チェック!$K$9:$Q$18,2,FALSE),IFERROR(VLOOKUP($B16,科目チェック!$K$27:$Q$37,2,FALSE),IFERROR(VLOOKUP($B16,科目チェック!$B$46:$H$90,2,FALSE),IFERROR(VLOOKUP($B16,科目チェック!$K$46:$Q$96,2,FALSE),IFERROR(VLOOKUP($B16,科目チェック!$K$27:$Q$37,2,FALSE),IFERROR(VLOOKUP($B16,科目チェック!$T$46:$Z$78,2,FALSE),IFERROR(VLOOKUP($B16,科目チェック!$T$82:$Z$89,2,FALSE),IFERROR(VLOOKUP($B16,科目チェック!T100:Z103,2,FALSE),"「履修科目チェック」のリストに該当番号無し"))))))))))</f>
        <v/>
      </c>
      <c r="D16" s="628"/>
      <c r="E16" s="628"/>
      <c r="F16" s="628"/>
      <c r="G16" s="629" t="str">
        <f>IF($B16="","",IFERROR(VLOOKUP($B16,科目チェック!$B$9:$H$32,3,FALSE),IFERROR(VLOOKUP($B16,科目チェック!$K$9:$Q$18,3,FALSE),IFERROR(VLOOKUP($B16,科目チェック!$K$27:$Q$37,3,FALSE),IFERROR(VLOOKUP($B16,科目チェック!$B$46:$H$90,3,FALSE),IFERROR(VLOOKUP($B16,科目チェック!$K$46:$Q$96,3,FALSE),IFERROR(VLOOKUP($B16,科目チェック!$K$27:$Q$37,3,FALSE),IFERROR(VLOOKUP($B16,科目チェック!$T$46:$Z$78,3,FALSE),IFERROR(VLOOKUP($B16,科目チェック!$T$82:$Z$89,3,FALSE),IFERROR(VLOOKUP($B16,科目チェック!T100:Z103,3,FALSE),"「履修科目チェック」のリストに該当番号無し"))))))))))</f>
        <v/>
      </c>
      <c r="H16" s="630"/>
      <c r="I16" s="631" t="str">
        <f>IF(H16="","",G16*LOOKUP(H16,{"A","B","C","D","F";4,3,2,1,0}))</f>
        <v/>
      </c>
      <c r="J16" s="629" t="str">
        <f>IF($B16="","",IFERROR(VLOOKUP($B16,科目チェック!$B$9:$H$32,6,FALSE),IFERROR(VLOOKUP($B16,科目チェック!$K$9:$Q$18,6,FALSE),IFERROR(VLOOKUP($B16,科目チェック!$K$27:$Q$37,6,FALSE),IFERROR(VLOOKUP($B16,科目チェック!$B$46:$H$90,6,FALSE),IFERROR(VLOOKUP($B16,科目チェック!$K$46:$Q$96,6,FALSE),IFERROR(VLOOKUP($B16,科目チェック!$K$27:$Q$37,6,FALSE),IFERROR(VLOOKUP($B16,科目チェック!$T$46:$Z$78,6,FALSE),IFERROR(VLOOKUP($B16,科目チェック!$T$82:$Z$89,6,FALSE),IFERROR(VLOOKUP($B16,科目チェック!W100:AA103,6,FALSE),"「履修科目チェック」のリストに該当番号無し"))))))))))</f>
        <v/>
      </c>
      <c r="K16" s="629" t="str">
        <f>IF($B16="","",IFERROR(VLOOKUP($B16,科目チェック!$B$9:$H$32,7,FALSE),IFERROR(VLOOKUP($B16,科目チェック!$K$9:$Q$18,7,FALSE),IFERROR(VLOOKUP($B16,科目チェック!$K$27:$Q$37,7,FALSE),IFERROR(VLOOKUP($B16,科目チェック!$B$46:$H$90,7,FALSE),IFERROR(VLOOKUP($B16,科目チェック!$K$46:$Q$96,7,FALSE),IFERROR(VLOOKUP($B16,科目チェック!$K$27:$Q$37,7,FALSE),IFERROR(VLOOKUP($B16,科目チェック!$T$46:$Z$78,7,FALSE),IFERROR(VLOOKUP($B16,科目チェック!$T$82:$Z$89,7,FALSE),IFERROR(VLOOKUP($B16,科目チェック!X100:AA103,7,FALSE),"「履修科目チェック」のリストに該当番号無し"))))))))))</f>
        <v/>
      </c>
      <c r="L16" s="632"/>
      <c r="M16" s="633"/>
      <c r="N16" s="634"/>
      <c r="P16" s="646" t="s">
        <v>592</v>
      </c>
      <c r="Q16" s="646"/>
      <c r="R16" s="646"/>
      <c r="S16" s="646"/>
      <c r="T16" s="646"/>
      <c r="U16" s="646"/>
      <c r="V16" s="646"/>
      <c r="W16" s="646"/>
      <c r="X16" s="646"/>
      <c r="Y16" s="646"/>
      <c r="Z16" s="646"/>
      <c r="AA16" s="646"/>
      <c r="AB16" s="646"/>
      <c r="AC16" s="646"/>
      <c r="AD16" s="646"/>
      <c r="AE16" s="646"/>
      <c r="AF16" s="646"/>
      <c r="AG16" s="646"/>
      <c r="AH16" s="646"/>
      <c r="AI16" s="646"/>
      <c r="AJ16" s="646"/>
    </row>
    <row r="17" spans="1:36" ht="16" customHeight="1">
      <c r="A17" s="625">
        <v>9</v>
      </c>
      <c r="B17" s="626"/>
      <c r="C17" s="627" t="str">
        <f>IF($B17="","",IFERROR(VLOOKUP($B17,科目チェック!$B$9:$H$32,2,FALSE),IFERROR(VLOOKUP($B17,科目チェック!$K$9:$Q$18,2,FALSE),IFERROR(VLOOKUP($B17,科目チェック!$K$27:$Q$37,2,FALSE),IFERROR(VLOOKUP($B17,科目チェック!$B$46:$H$90,2,FALSE),IFERROR(VLOOKUP($B17,科目チェック!$K$46:$Q$96,2,FALSE),IFERROR(VLOOKUP($B17,科目チェック!$K$27:$Q$37,2,FALSE),IFERROR(VLOOKUP($B17,科目チェック!$T$46:$Z$78,2,FALSE),IFERROR(VLOOKUP($B17,科目チェック!$T$82:$Z$89,2,FALSE),IFERROR(VLOOKUP($B17,科目チェック!T101:Z104,2,FALSE),"「履修科目チェック」のリストに該当番号無し"))))))))))</f>
        <v/>
      </c>
      <c r="D17" s="628"/>
      <c r="E17" s="628"/>
      <c r="F17" s="628"/>
      <c r="G17" s="629" t="str">
        <f>IF($B17="","",IFERROR(VLOOKUP($B17,科目チェック!$B$9:$H$32,3,FALSE),IFERROR(VLOOKUP($B17,科目チェック!$K$9:$Q$18,3,FALSE),IFERROR(VLOOKUP($B17,科目チェック!$K$27:$Q$37,3,FALSE),IFERROR(VLOOKUP($B17,科目チェック!$B$46:$H$90,3,FALSE),IFERROR(VLOOKUP($B17,科目チェック!$K$46:$Q$96,3,FALSE),IFERROR(VLOOKUP($B17,科目チェック!$K$27:$Q$37,3,FALSE),IFERROR(VLOOKUP($B17,科目チェック!$T$46:$Z$78,3,FALSE),IFERROR(VLOOKUP($B17,科目チェック!$T$82:$Z$89,3,FALSE),IFERROR(VLOOKUP($B17,科目チェック!T101:Z104,3,FALSE),"「履修科目チェック」のリストに該当番号無し"))))))))))</f>
        <v/>
      </c>
      <c r="H17" s="630"/>
      <c r="I17" s="631" t="str">
        <f>IF(H17="","",G17*LOOKUP(H17,{"A","B","C","D","F";4,3,2,1,0}))</f>
        <v/>
      </c>
      <c r="J17" s="629" t="str">
        <f>IF($B17="","",IFERROR(VLOOKUP($B17,科目チェック!$B$9:$H$32,6,FALSE),IFERROR(VLOOKUP($B17,科目チェック!$K$9:$Q$18,6,FALSE),IFERROR(VLOOKUP($B17,科目チェック!$K$27:$Q$37,6,FALSE),IFERROR(VLOOKUP($B17,科目チェック!$B$46:$H$90,6,FALSE),IFERROR(VLOOKUP($B17,科目チェック!$K$46:$Q$96,6,FALSE),IFERROR(VLOOKUP($B17,科目チェック!$K$27:$Q$37,6,FALSE),IFERROR(VLOOKUP($B17,科目チェック!$T$46:$Z$78,6,FALSE),IFERROR(VLOOKUP($B17,科目チェック!$T$82:$Z$89,6,FALSE),IFERROR(VLOOKUP($B17,科目チェック!W101:AA104,6,FALSE),"「履修科目チェック」のリストに該当番号無し"))))))))))</f>
        <v/>
      </c>
      <c r="K17" s="629" t="str">
        <f>IF($B17="","",IFERROR(VLOOKUP($B17,科目チェック!$B$9:$H$32,7,FALSE),IFERROR(VLOOKUP($B17,科目チェック!$K$9:$Q$18,7,FALSE),IFERROR(VLOOKUP($B17,科目チェック!$K$27:$Q$37,7,FALSE),IFERROR(VLOOKUP($B17,科目チェック!$B$46:$H$90,7,FALSE),IFERROR(VLOOKUP($B17,科目チェック!$K$46:$Q$96,7,FALSE),IFERROR(VLOOKUP($B17,科目チェック!$K$27:$Q$37,7,FALSE),IFERROR(VLOOKUP($B17,科目チェック!$T$46:$Z$78,7,FALSE),IFERROR(VLOOKUP($B17,科目チェック!$T$82:$Z$89,7,FALSE),IFERROR(VLOOKUP($B17,科目チェック!X101:AA104,7,FALSE),"「履修科目チェック」のリストに該当番号無し"))))))))))</f>
        <v/>
      </c>
      <c r="L17" s="632"/>
      <c r="M17" s="633"/>
      <c r="N17" s="634"/>
      <c r="P17" s="647"/>
      <c r="Q17" s="647"/>
      <c r="R17" s="647"/>
      <c r="S17" s="647"/>
      <c r="T17" s="647"/>
      <c r="U17" s="647"/>
      <c r="V17" s="647"/>
      <c r="W17" s="647"/>
      <c r="X17" s="647"/>
      <c r="Y17" s="647"/>
      <c r="Z17" s="647"/>
      <c r="AA17" s="647"/>
      <c r="AB17" s="647"/>
      <c r="AC17" s="647"/>
      <c r="AD17" s="647"/>
      <c r="AE17" s="647"/>
      <c r="AF17" s="647"/>
      <c r="AG17" s="647"/>
      <c r="AH17" s="647"/>
      <c r="AI17" s="647"/>
      <c r="AJ17" s="647"/>
    </row>
    <row r="18" spans="1:36" ht="16" customHeight="1">
      <c r="A18" s="625">
        <v>10</v>
      </c>
      <c r="B18" s="626"/>
      <c r="C18" s="627" t="str">
        <f>IF($B18="","",IFERROR(VLOOKUP($B18,科目チェック!$B$9:$H$32,2,FALSE),IFERROR(VLOOKUP($B18,科目チェック!$K$9:$Q$18,2,FALSE),IFERROR(VLOOKUP($B18,科目チェック!$K$27:$Q$37,2,FALSE),IFERROR(VLOOKUP($B18,科目チェック!$B$46:$H$90,2,FALSE),IFERROR(VLOOKUP($B18,科目チェック!$K$46:$Q$96,2,FALSE),IFERROR(VLOOKUP($B18,科目チェック!$K$27:$Q$37,2,FALSE),IFERROR(VLOOKUP($B18,科目チェック!$T$46:$Z$78,2,FALSE),IFERROR(VLOOKUP($B18,科目チェック!$T$82:$Z$89,2,FALSE),IFERROR(VLOOKUP($B18,科目チェック!T102:Z105,2,FALSE),"「履修科目チェック」のリストに該当番号無し"))))))))))</f>
        <v/>
      </c>
      <c r="D18" s="628"/>
      <c r="E18" s="628"/>
      <c r="F18" s="628"/>
      <c r="G18" s="629" t="str">
        <f>IF($B18="","",IFERROR(VLOOKUP($B18,科目チェック!$B$9:$H$32,3,FALSE),IFERROR(VLOOKUP($B18,科目チェック!$K$9:$Q$18,3,FALSE),IFERROR(VLOOKUP($B18,科目チェック!$K$27:$Q$37,3,FALSE),IFERROR(VLOOKUP($B18,科目チェック!$B$46:$H$90,3,FALSE),IFERROR(VLOOKUP($B18,科目チェック!$K$46:$Q$96,3,FALSE),IFERROR(VLOOKUP($B18,科目チェック!$K$27:$Q$37,3,FALSE),IFERROR(VLOOKUP($B18,科目チェック!$T$46:$Z$78,3,FALSE),IFERROR(VLOOKUP($B18,科目チェック!$T$82:$Z$89,3,FALSE),IFERROR(VLOOKUP($B18,科目チェック!T102:Z105,3,FALSE),"「履修科目チェック」のリストに該当番号無し"))))))))))</f>
        <v/>
      </c>
      <c r="H18" s="630"/>
      <c r="I18" s="631" t="str">
        <f>IF(H18="","",G18*LOOKUP(H18,{"A","B","C","D","F";4,3,2,1,0}))</f>
        <v/>
      </c>
      <c r="J18" s="629" t="str">
        <f>IF($B18="","",IFERROR(VLOOKUP($B18,科目チェック!$B$9:$H$32,6,FALSE),IFERROR(VLOOKUP($B18,科目チェック!$K$9:$Q$18,6,FALSE),IFERROR(VLOOKUP($B18,科目チェック!$K$27:$Q$37,6,FALSE),IFERROR(VLOOKUP($B18,科目チェック!$B$46:$H$90,6,FALSE),IFERROR(VLOOKUP($B18,科目チェック!$K$46:$Q$96,6,FALSE),IFERROR(VLOOKUP($B18,科目チェック!$K$27:$Q$37,6,FALSE),IFERROR(VLOOKUP($B18,科目チェック!$T$46:$Z$78,6,FALSE),IFERROR(VLOOKUP($B18,科目チェック!$T$82:$Z$89,6,FALSE),IFERROR(VLOOKUP($B18,科目チェック!W102:AA105,6,FALSE),"「履修科目チェック」のリストに該当番号無し"))))))))))</f>
        <v/>
      </c>
      <c r="K18" s="629" t="str">
        <f>IF($B18="","",IFERROR(VLOOKUP($B18,科目チェック!$B$9:$H$32,7,FALSE),IFERROR(VLOOKUP($B18,科目チェック!$K$9:$Q$18,7,FALSE),IFERROR(VLOOKUP($B18,科目チェック!$K$27:$Q$37,7,FALSE),IFERROR(VLOOKUP($B18,科目チェック!$B$46:$H$90,7,FALSE),IFERROR(VLOOKUP($B18,科目チェック!$K$46:$Q$96,7,FALSE),IFERROR(VLOOKUP($B18,科目チェック!$K$27:$Q$37,7,FALSE),IFERROR(VLOOKUP($B18,科目チェック!$T$46:$Z$78,7,FALSE),IFERROR(VLOOKUP($B18,科目チェック!$T$82:$Z$89,7,FALSE),IFERROR(VLOOKUP($B18,科目チェック!X102:AA105,7,FALSE),"「履修科目チェック」のリストに該当番号無し"))))))))))</f>
        <v/>
      </c>
      <c r="L18" s="632"/>
      <c r="M18" s="633"/>
      <c r="N18" s="634"/>
      <c r="P18" s="638" t="s">
        <v>545</v>
      </c>
      <c r="Q18" s="638"/>
      <c r="R18" s="638"/>
      <c r="S18" s="638"/>
      <c r="T18" s="638"/>
      <c r="U18" s="638"/>
      <c r="V18" s="638"/>
      <c r="W18" s="638" t="s">
        <v>546</v>
      </c>
      <c r="X18" s="639"/>
      <c r="Y18" s="639"/>
      <c r="Z18" s="639"/>
      <c r="AA18" s="639"/>
      <c r="AB18" s="639"/>
      <c r="AC18" s="639"/>
      <c r="AD18" s="638" t="s">
        <v>560</v>
      </c>
      <c r="AE18" s="639"/>
      <c r="AF18" s="639"/>
      <c r="AG18" s="639"/>
      <c r="AH18" s="639"/>
      <c r="AI18" s="639"/>
      <c r="AJ18" s="639"/>
    </row>
    <row r="19" spans="1:36" ht="16" customHeight="1">
      <c r="A19" s="625">
        <v>11</v>
      </c>
      <c r="B19" s="626"/>
      <c r="C19" s="627" t="str">
        <f>IF($B19="","",IFERROR(VLOOKUP($B19,科目チェック!$B$9:$H$32,2,FALSE),IFERROR(VLOOKUP($B19,科目チェック!$K$9:$Q$18,2,FALSE),IFERROR(VLOOKUP($B19,科目チェック!$K$27:$Q$37,2,FALSE),IFERROR(VLOOKUP($B19,科目チェック!$B$46:$H$90,2,FALSE),IFERROR(VLOOKUP($B19,科目チェック!$K$46:$Q$96,2,FALSE),IFERROR(VLOOKUP($B19,科目チェック!$K$27:$Q$37,2,FALSE),IFERROR(VLOOKUP($B19,科目チェック!$T$46:$Z$78,2,FALSE),IFERROR(VLOOKUP($B19,科目チェック!$T$82:$Z$89,2,FALSE),IFERROR(VLOOKUP($B19,科目チェック!T103:Z106,2,FALSE),"「履修科目チェック」のリストに該当番号無し"))))))))))</f>
        <v/>
      </c>
      <c r="D19" s="628"/>
      <c r="E19" s="628"/>
      <c r="F19" s="628"/>
      <c r="G19" s="629" t="str">
        <f>IF($B19="","",IFERROR(VLOOKUP($B19,科目チェック!$B$9:$H$32,3,FALSE),IFERROR(VLOOKUP($B19,科目チェック!$K$9:$Q$18,3,FALSE),IFERROR(VLOOKUP($B19,科目チェック!$K$27:$Q$37,3,FALSE),IFERROR(VLOOKUP($B19,科目チェック!$B$46:$H$90,3,FALSE),IFERROR(VLOOKUP($B19,科目チェック!$K$46:$Q$96,3,FALSE),IFERROR(VLOOKUP($B19,科目チェック!$K$27:$Q$37,3,FALSE),IFERROR(VLOOKUP($B19,科目チェック!$T$46:$Z$78,3,FALSE),IFERROR(VLOOKUP($B19,科目チェック!$T$82:$Z$89,3,FALSE),IFERROR(VLOOKUP($B19,科目チェック!T103:Z106,3,FALSE),"「履修科目チェック」のリストに該当番号無し"))))))))))</f>
        <v/>
      </c>
      <c r="H19" s="630"/>
      <c r="I19" s="631" t="str">
        <f>IF(H19="","",G19*LOOKUP(H19,{"A","B","C","D","F";4,3,2,1,0}))</f>
        <v/>
      </c>
      <c r="J19" s="629" t="str">
        <f>IF($B19="","",IFERROR(VLOOKUP($B19,科目チェック!$B$9:$H$32,6,FALSE),IFERROR(VLOOKUP($B19,科目チェック!$K$9:$Q$18,6,FALSE),IFERROR(VLOOKUP($B19,科目チェック!$K$27:$Q$37,6,FALSE),IFERROR(VLOOKUP($B19,科目チェック!$B$46:$H$90,6,FALSE),IFERROR(VLOOKUP($B19,科目チェック!$K$46:$Q$96,6,FALSE),IFERROR(VLOOKUP($B19,科目チェック!$K$27:$Q$37,6,FALSE),IFERROR(VLOOKUP($B19,科目チェック!$T$46:$Z$78,6,FALSE),IFERROR(VLOOKUP($B19,科目チェック!$T$82:$Z$89,6,FALSE),IFERROR(VLOOKUP($B19,科目チェック!W103:AA106,6,FALSE),"「履修科目チェック」のリストに該当番号無し"))))))))))</f>
        <v/>
      </c>
      <c r="K19" s="629" t="str">
        <f>IF($B19="","",IFERROR(VLOOKUP($B19,科目チェック!$B$9:$H$32,7,FALSE),IFERROR(VLOOKUP($B19,科目チェック!$K$9:$Q$18,7,FALSE),IFERROR(VLOOKUP($B19,科目チェック!$K$27:$Q$37,7,FALSE),IFERROR(VLOOKUP($B19,科目チェック!$B$46:$H$90,7,FALSE),IFERROR(VLOOKUP($B19,科目チェック!$K$46:$Q$96,7,FALSE),IFERROR(VLOOKUP($B19,科目チェック!$K$27:$Q$37,7,FALSE),IFERROR(VLOOKUP($B19,科目チェック!$T$46:$Z$78,7,FALSE),IFERROR(VLOOKUP($B19,科目チェック!$T$82:$Z$89,7,FALSE),IFERROR(VLOOKUP($B19,科目チェック!X103:AA106,7,FALSE),"「履修科目チェック」のリストに該当番号無し"))))))))))</f>
        <v/>
      </c>
      <c r="L19" s="632"/>
      <c r="M19" s="633"/>
      <c r="N19" s="634"/>
      <c r="P19" s="638"/>
      <c r="Q19" s="638"/>
      <c r="R19" s="638"/>
      <c r="S19" s="638"/>
      <c r="T19" s="638"/>
      <c r="U19" s="638"/>
      <c r="V19" s="638"/>
      <c r="W19" s="639"/>
      <c r="X19" s="639"/>
      <c r="Y19" s="639"/>
      <c r="Z19" s="639"/>
      <c r="AA19" s="639"/>
      <c r="AB19" s="639"/>
      <c r="AC19" s="639"/>
      <c r="AD19" s="639"/>
      <c r="AE19" s="639"/>
      <c r="AF19" s="639"/>
      <c r="AG19" s="639"/>
      <c r="AH19" s="639"/>
      <c r="AI19" s="639"/>
      <c r="AJ19" s="639"/>
    </row>
    <row r="20" spans="1:36" ht="16" customHeight="1">
      <c r="A20" s="625">
        <v>12</v>
      </c>
      <c r="B20" s="626"/>
      <c r="C20" s="627" t="str">
        <f>IF($B20="","",IFERROR(VLOOKUP($B20,科目チェック!$B$9:$H$32,2,FALSE),IFERROR(VLOOKUP($B20,科目チェック!$K$9:$Q$18,2,FALSE),IFERROR(VLOOKUP($B20,科目チェック!$K$27:$Q$37,2,FALSE),IFERROR(VLOOKUP($B20,科目チェック!$B$46:$H$90,2,FALSE),IFERROR(VLOOKUP($B20,科目チェック!$K$46:$Q$96,2,FALSE),IFERROR(VLOOKUP($B20,科目チェック!$K$27:$Q$37,2,FALSE),IFERROR(VLOOKUP($B20,科目チェック!$T$46:$Z$78,2,FALSE),IFERROR(VLOOKUP($B20,科目チェック!$T$82:$Z$89,2,FALSE),IFERROR(VLOOKUP($B20,科目チェック!T104:Z107,2,FALSE),"「履修科目チェック」のリストに該当番号無し"))))))))))</f>
        <v/>
      </c>
      <c r="D20" s="628"/>
      <c r="E20" s="628"/>
      <c r="F20" s="628"/>
      <c r="G20" s="629" t="str">
        <f>IF($B20="","",IFERROR(VLOOKUP($B20,科目チェック!$B$9:$H$32,3,FALSE),IFERROR(VLOOKUP($B20,科目チェック!$K$9:$Q$18,3,FALSE),IFERROR(VLOOKUP($B20,科目チェック!$K$27:$Q$37,3,FALSE),IFERROR(VLOOKUP($B20,科目チェック!$B$46:$H$90,3,FALSE),IFERROR(VLOOKUP($B20,科目チェック!$K$46:$Q$96,3,FALSE),IFERROR(VLOOKUP($B20,科目チェック!$K$27:$Q$37,3,FALSE),IFERROR(VLOOKUP($B20,科目チェック!$T$46:$Z$78,3,FALSE),IFERROR(VLOOKUP($B20,科目チェック!$T$82:$Z$89,3,FALSE),IFERROR(VLOOKUP($B20,科目チェック!T104:Z107,3,FALSE),"「履修科目チェック」のリストに該当番号無し"))))))))))</f>
        <v/>
      </c>
      <c r="H20" s="630"/>
      <c r="I20" s="631" t="str">
        <f>IF(H20="","",G20*LOOKUP(H20,{"A","B","C","D","F";4,3,2,1,0}))</f>
        <v/>
      </c>
      <c r="J20" s="629" t="str">
        <f>IF($B20="","",IFERROR(VLOOKUP($B20,科目チェック!$B$9:$H$32,6,FALSE),IFERROR(VLOOKUP($B20,科目チェック!$K$9:$Q$18,6,FALSE),IFERROR(VLOOKUP($B20,科目チェック!$K$27:$Q$37,6,FALSE),IFERROR(VLOOKUP($B20,科目チェック!$B$46:$H$90,6,FALSE),IFERROR(VLOOKUP($B20,科目チェック!$K$46:$Q$96,6,FALSE),IFERROR(VLOOKUP($B20,科目チェック!$K$27:$Q$37,6,FALSE),IFERROR(VLOOKUP($B20,科目チェック!$T$46:$Z$78,6,FALSE),IFERROR(VLOOKUP($B20,科目チェック!$T$82:$Z$89,6,FALSE),IFERROR(VLOOKUP($B20,科目チェック!W104:AA107,6,FALSE),"「履修科目チェック」のリストに該当番号無し"))))))))))</f>
        <v/>
      </c>
      <c r="K20" s="629" t="str">
        <f>IF($B20="","",IFERROR(VLOOKUP($B20,科目チェック!$B$9:$H$32,7,FALSE),IFERROR(VLOOKUP($B20,科目チェック!$K$9:$Q$18,7,FALSE),IFERROR(VLOOKUP($B20,科目チェック!$K$27:$Q$37,7,FALSE),IFERROR(VLOOKUP($B20,科目チェック!$B$46:$H$90,7,FALSE),IFERROR(VLOOKUP($B20,科目チェック!$K$46:$Q$96,7,FALSE),IFERROR(VLOOKUP($B20,科目チェック!$K$27:$Q$37,7,FALSE),IFERROR(VLOOKUP($B20,科目チェック!$T$46:$Z$78,7,FALSE),IFERROR(VLOOKUP($B20,科目チェック!$T$82:$Z$89,7,FALSE),IFERROR(VLOOKUP($B20,科目チェック!X104:AA107,7,FALSE),"「履修科目チェック」のリストに該当番号無し"))))))))))</f>
        <v/>
      </c>
      <c r="L20" s="632"/>
      <c r="M20" s="633"/>
      <c r="N20" s="634"/>
      <c r="P20" s="640" t="s">
        <v>547</v>
      </c>
      <c r="Q20" s="641"/>
      <c r="R20" s="641"/>
      <c r="S20" s="641"/>
      <c r="T20" s="641"/>
      <c r="U20" s="641"/>
      <c r="V20" s="641"/>
      <c r="W20" s="640" t="s">
        <v>531</v>
      </c>
      <c r="X20" s="641"/>
      <c r="Y20" s="641"/>
      <c r="Z20" s="641"/>
      <c r="AA20" s="641"/>
      <c r="AB20" s="641"/>
      <c r="AC20" s="641"/>
      <c r="AD20" s="640" t="s">
        <v>532</v>
      </c>
      <c r="AE20" s="641"/>
      <c r="AF20" s="641"/>
      <c r="AG20" s="641"/>
      <c r="AH20" s="641"/>
      <c r="AI20" s="641"/>
      <c r="AJ20" s="641"/>
    </row>
    <row r="21" spans="1:36" ht="16" customHeight="1">
      <c r="A21" s="625">
        <v>13</v>
      </c>
      <c r="B21" s="626"/>
      <c r="C21" s="627" t="str">
        <f>IF($B21="","",IFERROR(VLOOKUP($B21,科目チェック!$B$9:$H$32,2,FALSE),IFERROR(VLOOKUP($B21,科目チェック!$K$9:$Q$18,2,FALSE),IFERROR(VLOOKUP($B21,科目チェック!$K$27:$Q$37,2,FALSE),IFERROR(VLOOKUP($B21,科目チェック!$B$46:$H$90,2,FALSE),IFERROR(VLOOKUP($B21,科目チェック!$K$46:$Q$96,2,FALSE),IFERROR(VLOOKUP($B21,科目チェック!$K$27:$Q$37,2,FALSE),IFERROR(VLOOKUP($B21,科目チェック!$T$46:$Z$78,2,FALSE),IFERROR(VLOOKUP($B21,科目チェック!$T$82:$Z$89,2,FALSE),IFERROR(VLOOKUP($B21,科目チェック!T105:Z108,2,FALSE),"「履修科目チェック」のリストに該当番号無し"))))))))))</f>
        <v/>
      </c>
      <c r="D21" s="628"/>
      <c r="E21" s="628"/>
      <c r="F21" s="628"/>
      <c r="G21" s="629" t="str">
        <f>IF($B21="","",IFERROR(VLOOKUP($B21,科目チェック!$B$9:$H$32,3,FALSE),IFERROR(VLOOKUP($B21,科目チェック!$K$9:$Q$18,3,FALSE),IFERROR(VLOOKUP($B21,科目チェック!$K$27:$Q$37,3,FALSE),IFERROR(VLOOKUP($B21,科目チェック!$B$46:$H$90,3,FALSE),IFERROR(VLOOKUP($B21,科目チェック!$K$46:$Q$96,3,FALSE),IFERROR(VLOOKUP($B21,科目チェック!$K$27:$Q$37,3,FALSE),IFERROR(VLOOKUP($B21,科目チェック!$T$46:$Z$78,3,FALSE),IFERROR(VLOOKUP($B21,科目チェック!$T$82:$Z$89,3,FALSE),IFERROR(VLOOKUP($B21,科目チェック!T105:Z108,3,FALSE),"「履修科目チェック」のリストに該当番号無し"))))))))))</f>
        <v/>
      </c>
      <c r="H21" s="630"/>
      <c r="I21" s="631" t="str">
        <f>IF(H21="","",G21*LOOKUP(H21,{"A","B","C","D","F";4,3,2,1,0}))</f>
        <v/>
      </c>
      <c r="J21" s="629" t="str">
        <f>IF($B21="","",IFERROR(VLOOKUP($B21,科目チェック!$B$9:$H$32,6,FALSE),IFERROR(VLOOKUP($B21,科目チェック!$K$9:$Q$18,6,FALSE),IFERROR(VLOOKUP($B21,科目チェック!$K$27:$Q$37,6,FALSE),IFERROR(VLOOKUP($B21,科目チェック!$B$46:$H$90,6,FALSE),IFERROR(VLOOKUP($B21,科目チェック!$K$46:$Q$96,6,FALSE),IFERROR(VLOOKUP($B21,科目チェック!$K$27:$Q$37,6,FALSE),IFERROR(VLOOKUP($B21,科目チェック!$T$46:$Z$78,6,FALSE),IFERROR(VLOOKUP($B21,科目チェック!$T$82:$Z$89,6,FALSE),IFERROR(VLOOKUP($B21,科目チェック!W105:AA108,6,FALSE),"「履修科目チェック」のリストに該当番号無し"))))))))))</f>
        <v/>
      </c>
      <c r="K21" s="629" t="str">
        <f>IF($B21="","",IFERROR(VLOOKUP($B21,科目チェック!$B$9:$H$32,7,FALSE),IFERROR(VLOOKUP($B21,科目チェック!$K$9:$Q$18,7,FALSE),IFERROR(VLOOKUP($B21,科目チェック!$K$27:$Q$37,7,FALSE),IFERROR(VLOOKUP($B21,科目チェック!$B$46:$H$90,7,FALSE),IFERROR(VLOOKUP($B21,科目チェック!$K$46:$Q$96,7,FALSE),IFERROR(VLOOKUP($B21,科目チェック!$K$27:$Q$37,7,FALSE),IFERROR(VLOOKUP($B21,科目チェック!$T$46:$Z$78,7,FALSE),IFERROR(VLOOKUP($B21,科目チェック!$T$82:$Z$89,7,FALSE),IFERROR(VLOOKUP($B21,科目チェック!X105:AA108,7,FALSE),"「履修科目チェック」のリストに該当番号無し"))))))))))</f>
        <v/>
      </c>
      <c r="L21" s="632"/>
      <c r="M21" s="633"/>
      <c r="N21" s="634"/>
      <c r="P21" s="642" t="s">
        <v>533</v>
      </c>
      <c r="Q21" s="643"/>
      <c r="R21" s="643"/>
      <c r="S21" s="643"/>
      <c r="T21" s="643"/>
      <c r="U21" s="643"/>
      <c r="V21" s="643"/>
      <c r="W21" s="642" t="s">
        <v>548</v>
      </c>
      <c r="X21" s="643"/>
      <c r="Y21" s="643"/>
      <c r="Z21" s="643"/>
      <c r="AA21" s="643"/>
      <c r="AB21" s="643"/>
      <c r="AC21" s="643"/>
      <c r="AD21" s="642" t="s">
        <v>549</v>
      </c>
      <c r="AE21" s="643"/>
      <c r="AF21" s="643"/>
      <c r="AG21" s="643"/>
      <c r="AH21" s="643"/>
      <c r="AI21" s="643"/>
      <c r="AJ21" s="643"/>
    </row>
    <row r="22" spans="1:36" ht="16" customHeight="1">
      <c r="A22" s="625">
        <v>14</v>
      </c>
      <c r="B22" s="626"/>
      <c r="C22" s="627" t="str">
        <f>IF($B22="","",IFERROR(VLOOKUP($B22,科目チェック!$B$9:$H$32,2,FALSE),IFERROR(VLOOKUP($B22,科目チェック!$K$9:$Q$18,2,FALSE),IFERROR(VLOOKUP($B22,科目チェック!$K$27:$Q$37,2,FALSE),IFERROR(VLOOKUP($B22,科目チェック!$B$46:$H$90,2,FALSE),IFERROR(VLOOKUP($B22,科目チェック!$K$46:$Q$96,2,FALSE),IFERROR(VLOOKUP($B22,科目チェック!$K$27:$Q$37,2,FALSE),IFERROR(VLOOKUP($B22,科目チェック!$T$46:$Z$78,2,FALSE),IFERROR(VLOOKUP($B22,科目チェック!$T$82:$Z$89,2,FALSE),IFERROR(VLOOKUP($B22,科目チェック!T106:Z109,2,FALSE),"「履修科目チェック」のリストに該当番号無し"))))))))))</f>
        <v/>
      </c>
      <c r="D22" s="628"/>
      <c r="E22" s="628"/>
      <c r="F22" s="628"/>
      <c r="G22" s="629" t="str">
        <f>IF($B22="","",IFERROR(VLOOKUP($B22,科目チェック!$B$9:$H$32,3,FALSE),IFERROR(VLOOKUP($B22,科目チェック!$K$9:$Q$18,3,FALSE),IFERROR(VLOOKUP($B22,科目チェック!$K$27:$Q$37,3,FALSE),IFERROR(VLOOKUP($B22,科目チェック!$B$46:$H$90,3,FALSE),IFERROR(VLOOKUP($B22,科目チェック!$K$46:$Q$96,3,FALSE),IFERROR(VLOOKUP($B22,科目チェック!$K$27:$Q$37,3,FALSE),IFERROR(VLOOKUP($B22,科目チェック!$T$46:$Z$78,3,FALSE),IFERROR(VLOOKUP($B22,科目チェック!$T$82:$Z$89,3,FALSE),IFERROR(VLOOKUP($B22,科目チェック!T106:Z109,3,FALSE),"「履修科目チェック」のリストに該当番号無し"))))))))))</f>
        <v/>
      </c>
      <c r="H22" s="630"/>
      <c r="I22" s="631" t="str">
        <f>IF(H22="","",G22*LOOKUP(H22,{"A","B","C","D","F";4,3,2,1,0}))</f>
        <v/>
      </c>
      <c r="J22" s="629" t="str">
        <f>IF($B22="","",IFERROR(VLOOKUP($B22,科目チェック!$B$9:$H$32,6,FALSE),IFERROR(VLOOKUP($B22,科目チェック!$K$9:$Q$18,6,FALSE),IFERROR(VLOOKUP($B22,科目チェック!$K$27:$Q$37,6,FALSE),IFERROR(VLOOKUP($B22,科目チェック!$B$46:$H$90,6,FALSE),IFERROR(VLOOKUP($B22,科目チェック!$K$46:$Q$96,6,FALSE),IFERROR(VLOOKUP($B22,科目チェック!$K$27:$Q$37,6,FALSE),IFERROR(VLOOKUP($B22,科目チェック!$T$46:$Z$78,6,FALSE),IFERROR(VLOOKUP($B22,科目チェック!$T$82:$Z$89,6,FALSE),IFERROR(VLOOKUP($B22,科目チェック!W106:AA109,6,FALSE),"「履修科目チェック」のリストに該当番号無し"))))))))))</f>
        <v/>
      </c>
      <c r="K22" s="629" t="str">
        <f>IF($B22="","",IFERROR(VLOOKUP($B22,科目チェック!$B$9:$H$32,7,FALSE),IFERROR(VLOOKUP($B22,科目チェック!$K$9:$Q$18,7,FALSE),IFERROR(VLOOKUP($B22,科目チェック!$K$27:$Q$37,7,FALSE),IFERROR(VLOOKUP($B22,科目チェック!$B$46:$H$90,7,FALSE),IFERROR(VLOOKUP($B22,科目チェック!$K$46:$Q$96,7,FALSE),IFERROR(VLOOKUP($B22,科目チェック!$K$27:$Q$37,7,FALSE),IFERROR(VLOOKUP($B22,科目チェック!$T$46:$Z$78,7,FALSE),IFERROR(VLOOKUP($B22,科目チェック!$T$82:$Z$89,7,FALSE),IFERROR(VLOOKUP($B22,科目チェック!X106:AA109,7,FALSE),"「履修科目チェック」のリストに該当番号無し"))))))))))</f>
        <v/>
      </c>
      <c r="L22" s="632"/>
      <c r="M22" s="633"/>
      <c r="N22" s="634"/>
      <c r="P22" s="643"/>
      <c r="Q22" s="643"/>
      <c r="R22" s="643"/>
      <c r="S22" s="643"/>
      <c r="T22" s="643"/>
      <c r="U22" s="643"/>
      <c r="V22" s="643"/>
      <c r="W22" s="643"/>
      <c r="X22" s="643"/>
      <c r="Y22" s="643"/>
      <c r="Z22" s="643"/>
      <c r="AA22" s="643"/>
      <c r="AB22" s="643"/>
      <c r="AC22" s="643"/>
      <c r="AD22" s="643"/>
      <c r="AE22" s="643"/>
      <c r="AF22" s="643"/>
      <c r="AG22" s="643"/>
      <c r="AH22" s="643"/>
      <c r="AI22" s="643"/>
      <c r="AJ22" s="643"/>
    </row>
    <row r="23" spans="1:36" ht="16" customHeight="1" thickBot="1">
      <c r="A23" s="625">
        <v>15</v>
      </c>
      <c r="B23" s="648"/>
      <c r="C23" s="627" t="str">
        <f>IF($B23="","",IFERROR(VLOOKUP($B23,科目チェック!$B$9:$H$32,2,FALSE),IFERROR(VLOOKUP($B23,科目チェック!$K$9:$Q$18,2,FALSE),IFERROR(VLOOKUP($B23,科目チェック!$K$27:$Q$37,2,FALSE),IFERROR(VLOOKUP($B23,科目チェック!$B$46:$H$90,2,FALSE),IFERROR(VLOOKUP($B23,科目チェック!$K$46:$Q$96,2,FALSE),IFERROR(VLOOKUP($B23,科目チェック!$K$27:$Q$37,2,FALSE),IFERROR(VLOOKUP($B23,科目チェック!$T$46:$Z$78,2,FALSE),IFERROR(VLOOKUP($B23,科目チェック!$T$82:$Z$89,2,FALSE),IFERROR(VLOOKUP($B23,科目チェック!T106:Z109,2,FALSE),"「履修科目チェック」のリストに該当番号無し"))))))))))</f>
        <v/>
      </c>
      <c r="D23" s="628"/>
      <c r="E23" s="628"/>
      <c r="F23" s="628"/>
      <c r="G23" s="629" t="str">
        <f>IF($B23="","",IFERROR(VLOOKUP($B23,科目チェック!$B$9:$H$32,3,FALSE),IFERROR(VLOOKUP($B23,科目チェック!$K$9:$Q$18,3,FALSE),IFERROR(VLOOKUP($B23,科目チェック!$K$27:$Q$37,3,FALSE),IFERROR(VLOOKUP($B23,科目チェック!$B$46:$H$90,3,FALSE),IFERROR(VLOOKUP($B23,科目チェック!$K$46:$Q$96,3,FALSE),IFERROR(VLOOKUP($B23,科目チェック!$K$27:$Q$37,3,FALSE),IFERROR(VLOOKUP($B23,科目チェック!$T$46:$Z$78,3,FALSE),IFERROR(VLOOKUP($B23,科目チェック!$T$82:$Z$89,3,FALSE),IFERROR(VLOOKUP($B23,科目チェック!T106:Z109,3,FALSE),"「履修科目チェック」のリストに該当番号無し"))))))))))</f>
        <v/>
      </c>
      <c r="H23" s="649"/>
      <c r="I23" s="631" t="str">
        <f>IF(H23="","",G23*LOOKUP(H23,{"A","B","C","D","F";4,3,2,1,0}))</f>
        <v/>
      </c>
      <c r="J23" s="629" t="str">
        <f>IF($B23="","",IFERROR(VLOOKUP($B23,科目チェック!$B$9:$H$32,6,FALSE),IFERROR(VLOOKUP($B23,科目チェック!$K$9:$Q$18,6,FALSE),IFERROR(VLOOKUP($B23,科目チェック!$K$27:$Q$37,6,FALSE),IFERROR(VLOOKUP($B23,科目チェック!$B$46:$H$90,6,FALSE),IFERROR(VLOOKUP($B23,科目チェック!$K$46:$Q$96,6,FALSE),IFERROR(VLOOKUP($B23,科目チェック!$K$27:$Q$37,6,FALSE),IFERROR(VLOOKUP($B23,科目チェック!$T$46:$Z$78,6,FALSE),IFERROR(VLOOKUP($B23,科目チェック!$T$82:$Z$89,6,FALSE),IFERROR(VLOOKUP($B23,科目チェック!W106:AA109,6,FALSE),"「履修科目チェック」のリストに該当番号無し"))))))))))</f>
        <v/>
      </c>
      <c r="K23" s="629" t="str">
        <f>IF($B23="","",IFERROR(VLOOKUP($B23,科目チェック!$B$9:$H$32,7,FALSE),IFERROR(VLOOKUP($B23,科目チェック!$K$9:$Q$18,7,FALSE),IFERROR(VLOOKUP($B23,科目チェック!$K$27:$Q$37,7,FALSE),IFERROR(VLOOKUP($B23,科目チェック!$B$46:$H$90,7,FALSE),IFERROR(VLOOKUP($B23,科目チェック!$K$46:$Q$96,7,FALSE),IFERROR(VLOOKUP($B23,科目チェック!$K$27:$Q$37,7,FALSE),IFERROR(VLOOKUP($B23,科目チェック!$T$46:$Z$78,7,FALSE),IFERROR(VLOOKUP($B23,科目チェック!$T$82:$Z$89,7,FALSE),IFERROR(VLOOKUP($B23,科目チェック!X106:AA109,7,FALSE),"「履修科目チェック」のリストに該当番号無し"))))))))))</f>
        <v/>
      </c>
      <c r="L23" s="632"/>
      <c r="M23" s="633"/>
      <c r="N23" s="650"/>
      <c r="P23" s="642" t="s">
        <v>550</v>
      </c>
      <c r="Q23" s="643"/>
      <c r="R23" s="643"/>
      <c r="S23" s="643"/>
      <c r="T23" s="643"/>
      <c r="U23" s="643"/>
      <c r="V23" s="643"/>
      <c r="W23" s="642" t="s">
        <v>551</v>
      </c>
      <c r="X23" s="643"/>
      <c r="Y23" s="643"/>
      <c r="Z23" s="643"/>
      <c r="AA23" s="643"/>
      <c r="AB23" s="643"/>
      <c r="AC23" s="643"/>
      <c r="AD23" s="642" t="s">
        <v>552</v>
      </c>
      <c r="AE23" s="643"/>
      <c r="AF23" s="643"/>
      <c r="AG23" s="643"/>
      <c r="AH23" s="643"/>
      <c r="AI23" s="643"/>
      <c r="AJ23" s="643"/>
    </row>
    <row r="24" spans="1:36" s="651" customFormat="1" ht="24" customHeight="1" thickTop="1">
      <c r="E24" s="652" t="s">
        <v>526</v>
      </c>
      <c r="F24" s="653"/>
      <c r="G24" s="654">
        <f>SUMIFS(G9:G23,H9:H23,"&lt;&gt;")</f>
        <v>0</v>
      </c>
      <c r="H24" s="655" t="s">
        <v>527</v>
      </c>
      <c r="I24" s="633">
        <f>SUMIFS(I9:I23,H9:H23,"&lt;&gt;")</f>
        <v>0</v>
      </c>
      <c r="L24" s="656" t="s">
        <v>288</v>
      </c>
      <c r="M24" s="656"/>
      <c r="N24" s="656"/>
      <c r="P24" s="487" t="s">
        <v>561</v>
      </c>
      <c r="Q24" s="484"/>
      <c r="R24" s="484"/>
      <c r="S24" s="484"/>
      <c r="T24" s="484"/>
      <c r="U24" s="484"/>
      <c r="V24" s="484"/>
      <c r="W24" s="487" t="s">
        <v>597</v>
      </c>
      <c r="X24" s="484"/>
      <c r="Y24" s="484"/>
      <c r="Z24" s="484"/>
      <c r="AA24" s="484"/>
      <c r="AB24" s="484"/>
      <c r="AC24" s="484"/>
      <c r="AD24" s="487" t="s">
        <v>598</v>
      </c>
      <c r="AE24" s="484"/>
      <c r="AF24" s="484"/>
      <c r="AG24" s="484"/>
      <c r="AH24" s="484"/>
      <c r="AI24" s="484"/>
      <c r="AJ24" s="484"/>
    </row>
    <row r="25" spans="1:36" s="651" customFormat="1" ht="7.5" customHeight="1">
      <c r="L25" s="657"/>
      <c r="M25" s="657"/>
      <c r="N25" s="657"/>
      <c r="P25" s="658"/>
      <c r="Q25" s="658"/>
      <c r="R25" s="659"/>
      <c r="S25" s="659"/>
      <c r="T25" s="659"/>
      <c r="U25" s="659"/>
      <c r="V25" s="659"/>
      <c r="W25" s="659"/>
      <c r="X25" s="659"/>
      <c r="Y25" s="659"/>
      <c r="Z25" s="659"/>
      <c r="AA25" s="659"/>
      <c r="AB25" s="659"/>
      <c r="AC25" s="659"/>
      <c r="AD25" s="659"/>
      <c r="AE25" s="659"/>
      <c r="AF25" s="659"/>
      <c r="AG25" s="658"/>
      <c r="AH25" s="658"/>
      <c r="AI25" s="658"/>
      <c r="AJ25" s="660"/>
    </row>
    <row r="26" spans="1:36" s="651" customFormat="1" ht="24" customHeight="1">
      <c r="C26" s="661" t="s">
        <v>525</v>
      </c>
      <c r="D26" s="661"/>
      <c r="E26" s="661"/>
      <c r="F26" s="662"/>
      <c r="G26" s="663">
        <f>IFERROR(I24/G24,0)</f>
        <v>0</v>
      </c>
      <c r="H26" s="664" t="s">
        <v>290</v>
      </c>
      <c r="I26" s="665"/>
      <c r="L26" s="666" t="s">
        <v>314</v>
      </c>
      <c r="M26" s="667"/>
      <c r="N26" s="633">
        <f>SUMIFS(G9:G23,H9:H23,"&lt;&gt;F")</f>
        <v>0</v>
      </c>
      <c r="P26" s="658"/>
      <c r="Q26" s="658"/>
      <c r="R26" s="658"/>
      <c r="S26" s="658"/>
      <c r="T26" s="658"/>
      <c r="U26" s="658"/>
      <c r="V26" s="658"/>
      <c r="W26" s="658"/>
      <c r="X26" s="658"/>
      <c r="Y26" s="658"/>
      <c r="Z26" s="658"/>
      <c r="AA26" s="658"/>
      <c r="AB26" s="658"/>
      <c r="AC26" s="658"/>
      <c r="AD26" s="658"/>
      <c r="AE26" s="658"/>
      <c r="AF26" s="658"/>
      <c r="AG26" s="658"/>
      <c r="AH26" s="658"/>
      <c r="AI26" s="658"/>
    </row>
    <row r="27" spans="1:36" s="651" customFormat="1" ht="28" customHeight="1">
      <c r="A27" s="588" t="s">
        <v>258</v>
      </c>
      <c r="G27" s="668" t="s">
        <v>261</v>
      </c>
      <c r="H27" s="669"/>
      <c r="I27" s="669"/>
      <c r="J27" s="669"/>
      <c r="K27" s="669"/>
      <c r="L27" s="670"/>
      <c r="M27" s="670"/>
      <c r="N27" s="671" t="s">
        <v>289</v>
      </c>
      <c r="O27" s="672"/>
      <c r="P27" s="673" t="s">
        <v>593</v>
      </c>
      <c r="Q27" s="674"/>
      <c r="R27" s="674"/>
      <c r="S27" s="674"/>
      <c r="T27" s="674"/>
      <c r="U27" s="674"/>
      <c r="V27" s="674"/>
      <c r="W27" s="674"/>
      <c r="X27" s="674"/>
      <c r="Y27" s="674"/>
      <c r="Z27" s="674"/>
      <c r="AA27" s="674"/>
      <c r="AB27" s="674"/>
      <c r="AC27" s="674"/>
      <c r="AD27" s="674"/>
      <c r="AE27" s="674"/>
      <c r="AF27" s="674"/>
      <c r="AG27" s="674"/>
      <c r="AH27" s="674"/>
      <c r="AI27" s="674"/>
      <c r="AJ27" s="660"/>
    </row>
    <row r="28" spans="1:36" s="651" customFormat="1" ht="14.15" customHeight="1">
      <c r="A28" s="675" t="s">
        <v>318</v>
      </c>
      <c r="B28" s="675"/>
      <c r="C28" s="675"/>
      <c r="D28" s="675"/>
      <c r="E28" s="675"/>
      <c r="F28" s="675"/>
      <c r="G28" s="675"/>
      <c r="H28" s="676" t="s">
        <v>291</v>
      </c>
      <c r="I28" s="676"/>
      <c r="J28" s="676"/>
      <c r="K28" s="676" t="s">
        <v>292</v>
      </c>
      <c r="L28" s="676"/>
      <c r="M28" s="676"/>
      <c r="N28" s="677" t="s">
        <v>297</v>
      </c>
      <c r="O28" s="608"/>
      <c r="P28" s="674"/>
      <c r="Q28" s="674"/>
      <c r="R28" s="674"/>
      <c r="S28" s="674"/>
      <c r="T28" s="674"/>
      <c r="U28" s="674"/>
      <c r="V28" s="674"/>
      <c r="W28" s="674"/>
      <c r="X28" s="674"/>
      <c r="Y28" s="674"/>
      <c r="Z28" s="674"/>
      <c r="AA28" s="674"/>
      <c r="AB28" s="674"/>
      <c r="AC28" s="674"/>
      <c r="AD28" s="674"/>
      <c r="AE28" s="674"/>
      <c r="AF28" s="674"/>
      <c r="AG28" s="674"/>
      <c r="AH28" s="674"/>
      <c r="AI28" s="674"/>
    </row>
    <row r="29" spans="1:36" s="651" customFormat="1" ht="14.15" customHeight="1">
      <c r="A29" s="675"/>
      <c r="B29" s="675"/>
      <c r="C29" s="675"/>
      <c r="D29" s="675"/>
      <c r="E29" s="675"/>
      <c r="F29" s="675"/>
      <c r="G29" s="675"/>
      <c r="H29" s="678" t="s">
        <v>296</v>
      </c>
      <c r="I29" s="628" t="s">
        <v>293</v>
      </c>
      <c r="J29" s="628"/>
      <c r="K29" s="678" t="s">
        <v>296</v>
      </c>
      <c r="L29" s="628" t="s">
        <v>293</v>
      </c>
      <c r="M29" s="628"/>
      <c r="N29" s="677"/>
      <c r="O29" s="608"/>
      <c r="P29" s="674"/>
      <c r="Q29" s="674"/>
      <c r="R29" s="674"/>
      <c r="S29" s="674"/>
      <c r="T29" s="674"/>
      <c r="U29" s="674"/>
      <c r="V29" s="674"/>
      <c r="W29" s="674"/>
      <c r="X29" s="674"/>
      <c r="Y29" s="674"/>
      <c r="Z29" s="674"/>
      <c r="AA29" s="674"/>
      <c r="AB29" s="674"/>
      <c r="AC29" s="674"/>
      <c r="AD29" s="674"/>
      <c r="AE29" s="674"/>
      <c r="AF29" s="674"/>
      <c r="AG29" s="674"/>
      <c r="AH29" s="674"/>
      <c r="AI29" s="674"/>
    </row>
    <row r="30" spans="1:36" s="651" customFormat="1" ht="16" customHeight="1">
      <c r="A30" s="676" t="s">
        <v>259</v>
      </c>
      <c r="B30" s="676"/>
      <c r="C30" s="676"/>
      <c r="D30" s="676"/>
      <c r="E30" s="676"/>
      <c r="F30" s="676"/>
      <c r="G30" s="676"/>
      <c r="H30" s="678"/>
      <c r="I30" s="633" t="s">
        <v>294</v>
      </c>
      <c r="J30" s="633" t="s">
        <v>295</v>
      </c>
      <c r="K30" s="678"/>
      <c r="L30" s="633" t="s">
        <v>294</v>
      </c>
      <c r="M30" s="633" t="s">
        <v>295</v>
      </c>
      <c r="N30" s="677"/>
      <c r="O30" s="608"/>
      <c r="S30" s="595"/>
      <c r="T30" s="595"/>
      <c r="U30" s="595"/>
      <c r="V30" s="595"/>
      <c r="W30" s="595"/>
      <c r="X30" s="595"/>
      <c r="Y30" s="595"/>
      <c r="Z30" s="595"/>
      <c r="AA30" s="595"/>
      <c r="AB30" s="595"/>
      <c r="AC30" s="595"/>
      <c r="AD30" s="595"/>
      <c r="AE30" s="595"/>
      <c r="AF30" s="595"/>
      <c r="AG30" s="595"/>
      <c r="AH30" s="595"/>
    </row>
    <row r="31" spans="1:36" s="651" customFormat="1" ht="16" customHeight="1" thickBot="1">
      <c r="A31" s="679" t="s">
        <v>217</v>
      </c>
      <c r="B31" s="680"/>
      <c r="C31" s="680"/>
      <c r="D31" s="680" t="s">
        <v>301</v>
      </c>
      <c r="E31" s="680"/>
      <c r="F31" s="680"/>
      <c r="G31" s="681"/>
      <c r="H31" s="633">
        <f>SUMIFS($G$9:$G$23,$J$9:$J$23,"1",$K$9:$K$23,"-",$H$9:$H$23,"&lt;&gt;F",$H$9:$H$23,"&lt;&gt;")</f>
        <v>0</v>
      </c>
      <c r="I31" s="633">
        <f>SUMIFS($G$9:$G$23,$J$9:$J$23,"1",$K$9:$K$23,"&lt;&gt;-",$H$9:$H$23,"&lt;&gt;F",$H$9:$H$23,"&lt;&gt;")</f>
        <v>0</v>
      </c>
      <c r="J31" s="633">
        <f>SUMIFS($G$9:$G$23,$K$9:$K$23,"1",$H$9:$H$23,"&lt;&gt;F",$H$9:$H$23,"&lt;&gt;")+SUMIFS($G$9:$G$23,$K$9:$K$23,"ALL",$H$9:$H$23,"&lt;&gt;F",$H$9:$H$23,"&lt;&gt;")</f>
        <v>0</v>
      </c>
      <c r="K31" s="633">
        <f>SUMIFS($I$9:$I$23,$J$9:$J$23,"1",$K$9:$K$23,"-",$H$9:$H$23,"&lt;&gt;F",$H$9:$H$23,"&lt;&gt;")</f>
        <v>0</v>
      </c>
      <c r="L31" s="633">
        <f>SUMIFS($I$9:$I$23,$J$9:$J$23,"1",$K$9:$K$23,"&lt;&gt;-",$H$9:$H$23,"&lt;&gt;F",$H$9:$H$23,"&lt;&gt;")</f>
        <v>0</v>
      </c>
      <c r="M31" s="633">
        <f>SUMIFS($I$9:$I$23,$K$9:$K$23,"1",$H$9:$H$23,"&lt;&gt;F",$H$9:$H$23,"&lt;&gt;")+SUMIFS($I$9:$I$23,$K$9:$K$23,"ALL",$H$9:$H$23,"&lt;&gt;F",$H$9:$H$23,"&lt;&gt;")</f>
        <v>0</v>
      </c>
      <c r="N31" s="682">
        <f>IFERROR((K31*$P$34+L31*$Q$34+M31*$R$34)/(4*(H31*$P$34+I31*$Q$34+J31*$R$34))*100,0)</f>
        <v>0</v>
      </c>
      <c r="P31" s="683" t="s">
        <v>329</v>
      </c>
      <c r="Q31" s="684"/>
      <c r="R31" s="684"/>
      <c r="S31" s="595"/>
      <c r="T31" s="595"/>
      <c r="U31" s="595"/>
      <c r="V31" s="595"/>
      <c r="W31" s="595"/>
      <c r="X31" s="595"/>
      <c r="Y31" s="595"/>
      <c r="Z31" s="595"/>
      <c r="AA31" s="595"/>
      <c r="AB31" s="595"/>
      <c r="AC31" s="595"/>
      <c r="AD31" s="595"/>
      <c r="AE31" s="595"/>
      <c r="AF31" s="595"/>
      <c r="AG31" s="595"/>
      <c r="AH31" s="595"/>
    </row>
    <row r="32" spans="1:36" s="651" customFormat="1" ht="16" customHeight="1">
      <c r="A32" s="679" t="s">
        <v>312</v>
      </c>
      <c r="B32" s="680"/>
      <c r="C32" s="680"/>
      <c r="D32" s="680" t="s">
        <v>302</v>
      </c>
      <c r="E32" s="680"/>
      <c r="F32" s="680"/>
      <c r="G32" s="681"/>
      <c r="H32" s="633">
        <f>SUMIFS($G$9:$G$23,$J$9:$J$23,"2",$K$9:$K$23,"-",$H$9:$H$23,"&lt;&gt;F",$H$9:$H$23,"&lt;&gt;")</f>
        <v>0</v>
      </c>
      <c r="I32" s="633">
        <f>SUMIFS($G$9:$G$23,$J$9:$J$23,"2",$K$9:$K$23,"&lt;&gt;-",$H$9:$H$23,"&lt;&gt;F",$H$9:$H$23,"&lt;&gt;")</f>
        <v>0</v>
      </c>
      <c r="J32" s="633">
        <f>SUMIFS($G$9:$G$23,$K$9:$K$23,"2",$H$9:$H$23,"&lt;&gt;F",$H$9:$H$23,"&lt;&gt;")+SUMIFS($G$9:$G$23,$K$9:$K$23,"ALL",$H$9:$H$23,"&lt;&gt;F",$H$9:$H$23,"&lt;&gt;")</f>
        <v>0</v>
      </c>
      <c r="K32" s="633">
        <f>SUMIFS($I$9:$I$23,$J$9:$J$23,"2",$K$9:$K$23,"-",$H$9:$H$23,"&lt;&gt;F",$H$9:$H$23,"&lt;&gt;")</f>
        <v>0</v>
      </c>
      <c r="L32" s="633">
        <f>SUMIFS($I$9:$I$23,$J$9:$J$23,"2",$K$9:$K$23,"&lt;&gt;-",$H$9:$H$23,"&lt;&gt;F",$H$9:$H$23,"&lt;&gt;")</f>
        <v>0</v>
      </c>
      <c r="M32" s="633">
        <f>SUMIFS($I$9:$I$23,$K$9:$K$23,"2",$H$9:$H$23,"&lt;&gt;F",$H$9:$H$23,"&lt;&gt;")+SUMIFS($I$9:$I$23,$K$9:$K$23,"ALL",$H$9:$H$23,"&lt;&gt;F",$H$9:$H$23,"&lt;&gt;")</f>
        <v>0</v>
      </c>
      <c r="N32" s="682">
        <f>IFERROR((K32*$P$34+L32*$Q$34+M32*$R$34)/(4*(H32*$P$34+I32*$Q$34+J32*$R$34))*100,0)</f>
        <v>0</v>
      </c>
      <c r="P32" s="685" t="s">
        <v>296</v>
      </c>
      <c r="Q32" s="686" t="s">
        <v>293</v>
      </c>
      <c r="R32" s="687"/>
      <c r="S32" s="595"/>
      <c r="T32" s="595"/>
      <c r="U32" s="595"/>
      <c r="V32" s="595"/>
      <c r="W32" s="684"/>
      <c r="X32" s="684"/>
      <c r="Y32" s="684"/>
      <c r="Z32" s="684"/>
      <c r="AA32" s="684"/>
      <c r="AB32" s="684"/>
    </row>
    <row r="33" spans="1:34" s="651" customFormat="1" ht="16" customHeight="1" thickBot="1">
      <c r="A33" s="679" t="s">
        <v>313</v>
      </c>
      <c r="B33" s="680"/>
      <c r="C33" s="680"/>
      <c r="D33" s="680" t="s">
        <v>303</v>
      </c>
      <c r="E33" s="680"/>
      <c r="F33" s="680"/>
      <c r="G33" s="681"/>
      <c r="H33" s="633">
        <f>SUMIFS($G$9:$G$23,$J$9:$J$23,"3",$K$9:$K$23,"-",$H$9:$H$23,"&lt;&gt;F",$H$9:$H$23,"&lt;&gt;")</f>
        <v>0</v>
      </c>
      <c r="I33" s="633">
        <f>SUMIFS($G$9:$G$23,$J$9:$J$23,"3",$K$9:$K$23,"&lt;&gt;-",$H$9:$H$23,"&lt;&gt;F",$H$9:$H$23,"&lt;&gt;")</f>
        <v>0</v>
      </c>
      <c r="J33" s="633">
        <f>SUMIFS($G$9:$G$23,$K$9:$K$23,"3",$H$9:$H$23,"&lt;&gt;F",$H$9:$H$23,"&lt;&gt;")+SUMIFS($G$9:$G$23,$K$9:$K$23,"ALL",$H$9:$H$23,"&lt;&gt;F",$H$9:$H$23,"&lt;&gt;")</f>
        <v>0</v>
      </c>
      <c r="K33" s="633">
        <f>SUMIFS($I$9:$I$23,$J$9:$J$23,"3",$K$9:$K$23,"-",$H$9:$H$23,"&lt;&gt;F",$H$9:$H$23,"&lt;&gt;")</f>
        <v>0</v>
      </c>
      <c r="L33" s="633">
        <f>SUMIFS($I$9:$I$23,$J$9:$J$23,"3",$K$9:$K$23,"&lt;&gt;-",$H$9:$H$23,"&lt;&gt;F",$H$9:$H$23,"&lt;&gt;")</f>
        <v>0</v>
      </c>
      <c r="M33" s="633">
        <f>SUMIFS($I$9:$I$23,$K$9:$K$23,"3",$H$9:$H$23,"&lt;&gt;F",$H$9:$H$23,"&lt;&gt;")+SUMIFS($I$9:$I$23,$K$9:$K$23,"ALL",$H$9:$H$23,"&lt;&gt;F",$H$9:$H$23,"&lt;&gt;")</f>
        <v>0</v>
      </c>
      <c r="N33" s="682">
        <f>IFERROR((K33*$P$34+L33*$Q$34+M33*$R$34)/(4*(H33*$P$34+I33*$Q$34+J33*$R$34))*100,0)</f>
        <v>0</v>
      </c>
      <c r="P33" s="688"/>
      <c r="Q33" s="689" t="s">
        <v>294</v>
      </c>
      <c r="R33" s="690" t="s">
        <v>295</v>
      </c>
      <c r="S33" s="684"/>
      <c r="T33" s="684"/>
      <c r="U33" s="684"/>
      <c r="V33" s="684"/>
      <c r="W33" s="684"/>
      <c r="X33" s="684"/>
      <c r="Y33" s="684"/>
      <c r="Z33" s="684"/>
      <c r="AA33" s="684"/>
      <c r="AB33" s="684"/>
    </row>
    <row r="34" spans="1:34" s="651" customFormat="1" ht="16" customHeight="1" thickTop="1" thickBot="1">
      <c r="A34" s="679" t="s">
        <v>220</v>
      </c>
      <c r="B34" s="680"/>
      <c r="C34" s="680"/>
      <c r="D34" s="680" t="s">
        <v>305</v>
      </c>
      <c r="E34" s="680"/>
      <c r="F34" s="680"/>
      <c r="G34" s="681"/>
      <c r="H34" s="633">
        <f>SUMIFS($G$9:$G$23,$J$9:$J$23,"4",$K$9:$K$23,"-",$H$9:$H$23,"&lt;&gt;F",$H$9:$H$23,"&lt;&gt;")</f>
        <v>0</v>
      </c>
      <c r="I34" s="633">
        <f>SUMIFS($G$9:$G$23,$J$9:$J$23,"4",$K$9:$K$23,"&lt;&gt;-",$H$9:$H$23,"&lt;&gt;F",$H$9:$H$23,"&lt;&gt;")</f>
        <v>0</v>
      </c>
      <c r="J34" s="633">
        <f>SUMIFS($G$9:$G$23,$K$9:$K$23,"4",$H$9:$H$23,"&lt;&gt;F",$H$9:$H$23,"&lt;&gt;")+SUMIFS($G$9:$G$23,$K$9:$K$23,"ALL",$H$9:$H$23,"&lt;&gt;F",$H$9:$H$23,"&lt;&gt;")</f>
        <v>0</v>
      </c>
      <c r="K34" s="633">
        <f>SUMIFS($I$9:$I$23,$J$9:$J$23,"4",$K$9:$K$23,"-",$H$9:$H$23,"&lt;&gt;F",$H$9:$H$23,"&lt;&gt;")</f>
        <v>0</v>
      </c>
      <c r="L34" s="633">
        <f>SUMIFS($I$9:$I$23,$J$9:$J$23,"4",$K$9:$K$23,"&lt;&gt;-",$H$9:$H$23,"&lt;&gt;F",$H$9:$H$23,"&lt;&gt;")</f>
        <v>0</v>
      </c>
      <c r="M34" s="633">
        <f>SUMIFS($I$9:$I$23,$K$9:$K$23,"4",$H$9:$H$23,"&lt;&gt;F",$H$9:$H$23,"&lt;&gt;")+SUMIFS($I$9:$I$23,$K$9:$K$23,"ALL",$H$9:$H$23,"&lt;&gt;F",$H$9:$H$23,"&lt;&gt;")</f>
        <v>0</v>
      </c>
      <c r="N34" s="682">
        <f>IFERROR((K34*$P$34+L34*$Q$34+M34*$R$34)/(4*(H34*$P$34+I34*$Q$34+J34*$R$34))*100,0)</f>
        <v>0</v>
      </c>
      <c r="P34" s="691">
        <v>1</v>
      </c>
      <c r="Q34" s="692">
        <v>0.7</v>
      </c>
      <c r="R34" s="693">
        <v>0.3</v>
      </c>
      <c r="S34" s="684"/>
      <c r="T34" s="684"/>
      <c r="U34" s="684"/>
      <c r="V34" s="684"/>
      <c r="W34" s="684"/>
      <c r="X34" s="684"/>
      <c r="Y34" s="684"/>
      <c r="Z34" s="684"/>
      <c r="AA34" s="684"/>
      <c r="AB34" s="684"/>
    </row>
    <row r="35" spans="1:34" s="651" customFormat="1" ht="16" customHeight="1">
      <c r="A35" s="679" t="s">
        <v>221</v>
      </c>
      <c r="B35" s="680"/>
      <c r="C35" s="680"/>
      <c r="D35" s="680" t="s">
        <v>304</v>
      </c>
      <c r="E35" s="680"/>
      <c r="F35" s="680"/>
      <c r="G35" s="681"/>
      <c r="H35" s="633">
        <f>SUMIFS($G$9:$G$23,$J$9:$J$23,"5",$K$9:$K$23,"-",$H$9:$H$23,"&lt;&gt;F",$H$9:$H$23,"&lt;&gt;")</f>
        <v>0</v>
      </c>
      <c r="I35" s="633">
        <f>SUMIFS($G$9:$G$23,$J$9:$J$23,"5",$K$9:$K$23,"&lt;&gt;-",$H$9:$H$23,"&lt;&gt;F",$H$9:$H$23,"&lt;&gt;")</f>
        <v>0</v>
      </c>
      <c r="J35" s="633">
        <f>SUMIFS($G$9:$G$23,$K$9:$K$23,"5",$H$9:$H$23,"&lt;&gt;F",$H$9:$H$23,"&lt;&gt;")+SUMIFS($G$9:$G$23,$K$9:$K$23,"ALL",$H$9:$H$23,"&lt;&gt;F",$H$9:$H$23,"&lt;&gt;")</f>
        <v>0</v>
      </c>
      <c r="K35" s="633">
        <f>SUMIFS($I$9:$I$23,$J$9:$J$23,"5",$K$9:$K$23,"-",$H$9:$H$23,"&lt;&gt;F",$H$9:$H$23,"&lt;&gt;")</f>
        <v>0</v>
      </c>
      <c r="L35" s="633">
        <f>SUMIFS($I$9:$I$23,$J$9:$J$23,"5",$K$9:$K$23,"&lt;&gt;-",$H$9:$H$23,"&lt;&gt;F",$H$9:$H$23,"&lt;&gt;")</f>
        <v>0</v>
      </c>
      <c r="M35" s="633">
        <f>SUMIFS($I$9:$I$23,$K$9:$K$23,"5",$H$9:$H$23,"&lt;&gt;F",$H$9:$H$23,"&lt;&gt;")+SUMIFS($I$9:$I$23,$K$9:$K$23,"ALL",$H$9:$H$23,"&lt;&gt;F",$H$9:$H$23,"&lt;&gt;")</f>
        <v>0</v>
      </c>
      <c r="N35" s="682">
        <f>IFERROR((K35*$P$34+L35*$Q$34+M35*$R$34)/(4*(H35*$P$34+I35*$Q$34+J35*$R$34))*100,0)</f>
        <v>0</v>
      </c>
      <c r="S35" s="684"/>
      <c r="T35" s="684"/>
      <c r="U35" s="684"/>
      <c r="V35" s="684"/>
      <c r="W35" s="684"/>
      <c r="X35" s="684"/>
      <c r="Y35" s="684"/>
      <c r="Z35" s="684"/>
      <c r="AA35" s="684"/>
      <c r="AB35" s="684"/>
    </row>
    <row r="36" spans="1:34" s="651" customFormat="1" ht="16" customHeight="1">
      <c r="S36" s="684"/>
      <c r="T36" s="684"/>
      <c r="U36" s="684"/>
      <c r="V36" s="684"/>
      <c r="W36" s="684"/>
      <c r="X36" s="684"/>
      <c r="Y36" s="684"/>
      <c r="Z36" s="684"/>
      <c r="AA36" s="684"/>
      <c r="AB36" s="684"/>
      <c r="AC36" s="684"/>
      <c r="AD36" s="684"/>
      <c r="AE36" s="684"/>
      <c r="AF36" s="684"/>
      <c r="AG36" s="684"/>
      <c r="AH36" s="684"/>
    </row>
    <row r="37" spans="1:34" s="651" customFormat="1" ht="16" customHeight="1"/>
    <row r="38" spans="1:34" s="651" customFormat="1" ht="16" customHeight="1"/>
    <row r="39" spans="1:34" s="651" customFormat="1" ht="16" customHeight="1">
      <c r="W39" s="694"/>
    </row>
    <row r="40" spans="1:34" s="651" customFormat="1" ht="16" customHeight="1"/>
    <row r="41" spans="1:34" s="651" customFormat="1" ht="15.75" customHeight="1"/>
    <row r="42" spans="1:34" s="651" customFormat="1" ht="15.75" customHeight="1"/>
    <row r="43" spans="1:34" s="651" customFormat="1" ht="15.75" customHeight="1"/>
    <row r="44" spans="1:34" s="651" customFormat="1" ht="15.75" customHeight="1"/>
    <row r="45" spans="1:34" s="651" customFormat="1" ht="15.75" customHeight="1"/>
    <row r="46" spans="1:34" s="651" customFormat="1" ht="15.75" customHeight="1"/>
    <row r="47" spans="1:34" s="651" customFormat="1" ht="15.75" customHeight="1"/>
    <row r="48" spans="1:34" s="651" customFormat="1" ht="15.75" customHeight="1"/>
    <row r="49" spans="1:15" s="651" customFormat="1" ht="15.75" customHeight="1"/>
    <row r="50" spans="1:15" s="651" customFormat="1" ht="15.75" customHeight="1">
      <c r="A50" s="695"/>
      <c r="B50" s="695"/>
      <c r="C50" s="695"/>
      <c r="D50" s="695"/>
      <c r="E50" s="695"/>
      <c r="F50" s="695"/>
      <c r="G50" s="695"/>
      <c r="H50" s="695"/>
      <c r="I50" s="695"/>
      <c r="J50" s="695"/>
      <c r="K50" s="695"/>
      <c r="L50" s="695"/>
      <c r="M50" s="695"/>
      <c r="N50" s="695"/>
    </row>
    <row r="51" spans="1:15" s="651" customFormat="1" ht="15.75" customHeight="1" thickBot="1">
      <c r="A51" s="588" t="s">
        <v>274</v>
      </c>
      <c r="O51" s="696"/>
    </row>
    <row r="52" spans="1:15" s="651" customFormat="1" ht="15.75" customHeight="1" thickTop="1">
      <c r="A52" s="697" t="s">
        <v>271</v>
      </c>
      <c r="B52" s="698"/>
      <c r="C52" s="698"/>
      <c r="D52" s="698"/>
      <c r="E52" s="698"/>
      <c r="F52" s="698"/>
      <c r="G52" s="698"/>
      <c r="H52" s="698"/>
      <c r="I52" s="698"/>
      <c r="J52" s="698"/>
      <c r="K52" s="698"/>
      <c r="L52" s="698"/>
      <c r="M52" s="698"/>
      <c r="N52" s="699"/>
    </row>
    <row r="53" spans="1:15" s="651" customFormat="1" ht="15.75" customHeight="1">
      <c r="A53" s="700"/>
      <c r="B53" s="701"/>
      <c r="C53" s="701"/>
      <c r="D53" s="701"/>
      <c r="E53" s="701"/>
      <c r="F53" s="701"/>
      <c r="G53" s="701"/>
      <c r="H53" s="701"/>
      <c r="I53" s="701"/>
      <c r="J53" s="701"/>
      <c r="K53" s="701"/>
      <c r="L53" s="701"/>
      <c r="M53" s="701"/>
      <c r="N53" s="702"/>
    </row>
    <row r="54" spans="1:15" s="651" customFormat="1" ht="15.75" customHeight="1">
      <c r="A54" s="700"/>
      <c r="B54" s="701"/>
      <c r="C54" s="701"/>
      <c r="D54" s="701"/>
      <c r="E54" s="701"/>
      <c r="F54" s="701"/>
      <c r="G54" s="701"/>
      <c r="H54" s="701"/>
      <c r="I54" s="701"/>
      <c r="J54" s="701"/>
      <c r="K54" s="701"/>
      <c r="L54" s="701"/>
      <c r="M54" s="701"/>
      <c r="N54" s="702"/>
    </row>
    <row r="55" spans="1:15" s="651" customFormat="1" ht="15.75" customHeight="1">
      <c r="A55" s="700"/>
      <c r="B55" s="701"/>
      <c r="C55" s="701"/>
      <c r="D55" s="701"/>
      <c r="E55" s="701"/>
      <c r="F55" s="701"/>
      <c r="G55" s="701"/>
      <c r="H55" s="701"/>
      <c r="I55" s="701"/>
      <c r="J55" s="701"/>
      <c r="K55" s="701"/>
      <c r="L55" s="701"/>
      <c r="M55" s="701"/>
      <c r="N55" s="702"/>
    </row>
    <row r="56" spans="1:15" s="651" customFormat="1" ht="15.75" customHeight="1">
      <c r="A56" s="700"/>
      <c r="B56" s="701"/>
      <c r="C56" s="701"/>
      <c r="D56" s="701"/>
      <c r="E56" s="701"/>
      <c r="F56" s="701"/>
      <c r="G56" s="701"/>
      <c r="H56" s="701"/>
      <c r="I56" s="701"/>
      <c r="J56" s="701"/>
      <c r="K56" s="701"/>
      <c r="L56" s="701"/>
      <c r="M56" s="701"/>
      <c r="N56" s="702"/>
    </row>
    <row r="57" spans="1:15" s="651" customFormat="1" ht="15.75" customHeight="1">
      <c r="A57" s="700"/>
      <c r="B57" s="701"/>
      <c r="C57" s="701"/>
      <c r="D57" s="701"/>
      <c r="E57" s="701"/>
      <c r="F57" s="701"/>
      <c r="G57" s="701"/>
      <c r="H57" s="701"/>
      <c r="I57" s="701"/>
      <c r="J57" s="701"/>
      <c r="K57" s="701"/>
      <c r="L57" s="701"/>
      <c r="M57" s="701"/>
      <c r="N57" s="702"/>
    </row>
    <row r="58" spans="1:15" s="651" customFormat="1" ht="15.75" customHeight="1">
      <c r="A58" s="700"/>
      <c r="B58" s="701"/>
      <c r="C58" s="701"/>
      <c r="D58" s="701"/>
      <c r="E58" s="701"/>
      <c r="F58" s="701"/>
      <c r="G58" s="701"/>
      <c r="H58" s="701"/>
      <c r="I58" s="701"/>
      <c r="J58" s="701"/>
      <c r="K58" s="701"/>
      <c r="L58" s="701"/>
      <c r="M58" s="701"/>
      <c r="N58" s="702"/>
    </row>
    <row r="59" spans="1:15" s="651" customFormat="1" ht="15.75" customHeight="1">
      <c r="A59" s="700"/>
      <c r="B59" s="701"/>
      <c r="C59" s="701"/>
      <c r="D59" s="701"/>
      <c r="E59" s="701"/>
      <c r="F59" s="701"/>
      <c r="G59" s="701"/>
      <c r="H59" s="701"/>
      <c r="I59" s="701"/>
      <c r="J59" s="701"/>
      <c r="K59" s="701"/>
      <c r="L59" s="701"/>
      <c r="M59" s="701"/>
      <c r="N59" s="702"/>
    </row>
    <row r="60" spans="1:15" s="651" customFormat="1" ht="15.75" customHeight="1" thickBot="1">
      <c r="A60" s="700"/>
      <c r="B60" s="701"/>
      <c r="C60" s="701"/>
      <c r="D60" s="701"/>
      <c r="E60" s="701"/>
      <c r="F60" s="701"/>
      <c r="G60" s="701"/>
      <c r="H60" s="701"/>
      <c r="I60" s="701"/>
      <c r="J60" s="701"/>
      <c r="K60" s="701"/>
      <c r="L60" s="701"/>
      <c r="M60" s="701"/>
      <c r="N60" s="702"/>
    </row>
    <row r="61" spans="1:15" s="651" customFormat="1" ht="15.75" customHeight="1" thickTop="1">
      <c r="A61" s="697" t="s">
        <v>272</v>
      </c>
      <c r="B61" s="698"/>
      <c r="C61" s="698"/>
      <c r="D61" s="698"/>
      <c r="E61" s="698"/>
      <c r="F61" s="698"/>
      <c r="G61" s="698"/>
      <c r="H61" s="698"/>
      <c r="I61" s="698"/>
      <c r="J61" s="698"/>
      <c r="K61" s="698"/>
      <c r="L61" s="698"/>
      <c r="M61" s="698"/>
      <c r="N61" s="699"/>
    </row>
    <row r="62" spans="1:15" s="651" customFormat="1" ht="15.75" customHeight="1">
      <c r="A62" s="700"/>
      <c r="B62" s="701"/>
      <c r="C62" s="701"/>
      <c r="D62" s="701"/>
      <c r="E62" s="701"/>
      <c r="F62" s="701"/>
      <c r="G62" s="701"/>
      <c r="H62" s="701"/>
      <c r="I62" s="701"/>
      <c r="J62" s="701"/>
      <c r="K62" s="701"/>
      <c r="L62" s="701"/>
      <c r="M62" s="701"/>
      <c r="N62" s="702"/>
    </row>
    <row r="63" spans="1:15" s="651" customFormat="1" ht="15.75" customHeight="1">
      <c r="A63" s="700"/>
      <c r="B63" s="701"/>
      <c r="C63" s="701"/>
      <c r="D63" s="701"/>
      <c r="E63" s="701"/>
      <c r="F63" s="701"/>
      <c r="G63" s="701"/>
      <c r="H63" s="701"/>
      <c r="I63" s="701"/>
      <c r="J63" s="701"/>
      <c r="K63" s="701"/>
      <c r="L63" s="701"/>
      <c r="M63" s="701"/>
      <c r="N63" s="702"/>
    </row>
    <row r="64" spans="1:15" s="651" customFormat="1" ht="15.75" customHeight="1">
      <c r="A64" s="700"/>
      <c r="B64" s="701"/>
      <c r="C64" s="701"/>
      <c r="D64" s="701"/>
      <c r="E64" s="701"/>
      <c r="F64" s="701"/>
      <c r="G64" s="701"/>
      <c r="H64" s="701"/>
      <c r="I64" s="701"/>
      <c r="J64" s="701"/>
      <c r="K64" s="701"/>
      <c r="L64" s="701"/>
      <c r="M64" s="701"/>
      <c r="N64" s="702"/>
    </row>
    <row r="65" spans="1:14" s="651" customFormat="1" ht="15.75" customHeight="1">
      <c r="A65" s="700"/>
      <c r="B65" s="701"/>
      <c r="C65" s="701"/>
      <c r="D65" s="701"/>
      <c r="E65" s="701"/>
      <c r="F65" s="701"/>
      <c r="G65" s="701"/>
      <c r="H65" s="701"/>
      <c r="I65" s="701"/>
      <c r="J65" s="701"/>
      <c r="K65" s="701"/>
      <c r="L65" s="701"/>
      <c r="M65" s="701"/>
      <c r="N65" s="702"/>
    </row>
    <row r="66" spans="1:14" s="651" customFormat="1" ht="15.75" customHeight="1">
      <c r="A66" s="700"/>
      <c r="B66" s="701"/>
      <c r="C66" s="701"/>
      <c r="D66" s="701"/>
      <c r="E66" s="701"/>
      <c r="F66" s="701"/>
      <c r="G66" s="701"/>
      <c r="H66" s="701"/>
      <c r="I66" s="701"/>
      <c r="J66" s="701"/>
      <c r="K66" s="701"/>
      <c r="L66" s="701"/>
      <c r="M66" s="701"/>
      <c r="N66" s="702"/>
    </row>
    <row r="67" spans="1:14" s="651" customFormat="1" ht="15.75" customHeight="1">
      <c r="A67" s="700"/>
      <c r="B67" s="701"/>
      <c r="C67" s="701"/>
      <c r="D67" s="701"/>
      <c r="E67" s="701"/>
      <c r="F67" s="701"/>
      <c r="G67" s="701"/>
      <c r="H67" s="701"/>
      <c r="I67" s="701"/>
      <c r="J67" s="701"/>
      <c r="K67" s="701"/>
      <c r="L67" s="701"/>
      <c r="M67" s="701"/>
      <c r="N67" s="702"/>
    </row>
    <row r="68" spans="1:14" s="651" customFormat="1" ht="15.75" customHeight="1">
      <c r="A68" s="700"/>
      <c r="B68" s="701"/>
      <c r="C68" s="701"/>
      <c r="D68" s="701"/>
      <c r="E68" s="701"/>
      <c r="F68" s="701"/>
      <c r="G68" s="701"/>
      <c r="H68" s="701"/>
      <c r="I68" s="701"/>
      <c r="J68" s="701"/>
      <c r="K68" s="701"/>
      <c r="L68" s="701"/>
      <c r="M68" s="701"/>
      <c r="N68" s="702"/>
    </row>
    <row r="69" spans="1:14" s="651" customFormat="1" ht="15.75" customHeight="1" thickBot="1">
      <c r="A69" s="703"/>
      <c r="B69" s="704"/>
      <c r="C69" s="704"/>
      <c r="D69" s="704"/>
      <c r="E69" s="704"/>
      <c r="F69" s="704"/>
      <c r="G69" s="704"/>
      <c r="H69" s="704"/>
      <c r="I69" s="704"/>
      <c r="J69" s="704"/>
      <c r="K69" s="704"/>
      <c r="L69" s="704"/>
      <c r="M69" s="704"/>
      <c r="N69" s="705"/>
    </row>
    <row r="70" spans="1:14" s="651" customFormat="1" ht="15.75" customHeight="1" thickTop="1">
      <c r="A70" s="695"/>
      <c r="B70" s="695"/>
      <c r="C70" s="695"/>
      <c r="D70" s="695"/>
      <c r="E70" s="695"/>
      <c r="F70" s="695"/>
      <c r="G70" s="695"/>
      <c r="H70" s="695"/>
      <c r="I70" s="695"/>
      <c r="J70" s="695"/>
      <c r="K70" s="695"/>
      <c r="L70" s="695"/>
      <c r="M70" s="695"/>
      <c r="N70" s="695"/>
    </row>
    <row r="71" spans="1:14" s="651" customFormat="1" ht="15.75" customHeight="1" thickBot="1">
      <c r="A71" s="588" t="s">
        <v>594</v>
      </c>
    </row>
    <row r="72" spans="1:14" s="651" customFormat="1" ht="15.75" customHeight="1" thickTop="1">
      <c r="A72" s="697" t="s">
        <v>470</v>
      </c>
      <c r="B72" s="698"/>
      <c r="C72" s="698"/>
      <c r="D72" s="698"/>
      <c r="E72" s="698"/>
      <c r="F72" s="698"/>
      <c r="G72" s="698"/>
      <c r="H72" s="698"/>
      <c r="I72" s="698"/>
      <c r="J72" s="698"/>
      <c r="K72" s="698"/>
      <c r="L72" s="698"/>
      <c r="M72" s="698"/>
      <c r="N72" s="699"/>
    </row>
    <row r="73" spans="1:14" s="651" customFormat="1" ht="15.75" customHeight="1">
      <c r="A73" s="700"/>
      <c r="B73" s="701"/>
      <c r="C73" s="701"/>
      <c r="D73" s="701"/>
      <c r="E73" s="701"/>
      <c r="F73" s="701"/>
      <c r="G73" s="701"/>
      <c r="H73" s="701"/>
      <c r="I73" s="701"/>
      <c r="J73" s="701"/>
      <c r="K73" s="701"/>
      <c r="L73" s="701"/>
      <c r="M73" s="701"/>
      <c r="N73" s="702"/>
    </row>
    <row r="74" spans="1:14" s="651" customFormat="1" ht="15.75" customHeight="1">
      <c r="A74" s="700"/>
      <c r="B74" s="701"/>
      <c r="C74" s="701"/>
      <c r="D74" s="701"/>
      <c r="E74" s="701"/>
      <c r="F74" s="701"/>
      <c r="G74" s="701"/>
      <c r="H74" s="701"/>
      <c r="I74" s="701"/>
      <c r="J74" s="701"/>
      <c r="K74" s="701"/>
      <c r="L74" s="701"/>
      <c r="M74" s="701"/>
      <c r="N74" s="702"/>
    </row>
    <row r="75" spans="1:14" s="651" customFormat="1" ht="15.75" customHeight="1">
      <c r="A75" s="700"/>
      <c r="B75" s="701"/>
      <c r="C75" s="701"/>
      <c r="D75" s="701"/>
      <c r="E75" s="701"/>
      <c r="F75" s="701"/>
      <c r="G75" s="701"/>
      <c r="H75" s="701"/>
      <c r="I75" s="701"/>
      <c r="J75" s="701"/>
      <c r="K75" s="701"/>
      <c r="L75" s="701"/>
      <c r="M75" s="701"/>
      <c r="N75" s="702"/>
    </row>
    <row r="76" spans="1:14" s="651" customFormat="1" ht="15.75" customHeight="1">
      <c r="A76" s="700"/>
      <c r="B76" s="701"/>
      <c r="C76" s="701"/>
      <c r="D76" s="701"/>
      <c r="E76" s="701"/>
      <c r="F76" s="701"/>
      <c r="G76" s="701"/>
      <c r="H76" s="701"/>
      <c r="I76" s="701"/>
      <c r="J76" s="701"/>
      <c r="K76" s="701"/>
      <c r="L76" s="701"/>
      <c r="M76" s="701"/>
      <c r="N76" s="702"/>
    </row>
    <row r="77" spans="1:14" s="651" customFormat="1" ht="15.75" customHeight="1">
      <c r="A77" s="700"/>
      <c r="B77" s="701"/>
      <c r="C77" s="701"/>
      <c r="D77" s="701"/>
      <c r="E77" s="701"/>
      <c r="F77" s="701"/>
      <c r="G77" s="701"/>
      <c r="H77" s="701"/>
      <c r="I77" s="701"/>
      <c r="J77" s="701"/>
      <c r="K77" s="701"/>
      <c r="L77" s="701"/>
      <c r="M77" s="701"/>
      <c r="N77" s="702"/>
    </row>
    <row r="78" spans="1:14" s="651" customFormat="1" ht="15.75" customHeight="1">
      <c r="A78" s="700"/>
      <c r="B78" s="701"/>
      <c r="C78" s="701"/>
      <c r="D78" s="701"/>
      <c r="E78" s="701"/>
      <c r="F78" s="701"/>
      <c r="G78" s="701"/>
      <c r="H78" s="701"/>
      <c r="I78" s="701"/>
      <c r="J78" s="701"/>
      <c r="K78" s="701"/>
      <c r="L78" s="701"/>
      <c r="M78" s="701"/>
      <c r="N78" s="702"/>
    </row>
    <row r="79" spans="1:14" s="651" customFormat="1" ht="15.75" customHeight="1">
      <c r="A79" s="700"/>
      <c r="B79" s="701"/>
      <c r="C79" s="701"/>
      <c r="D79" s="701"/>
      <c r="E79" s="701"/>
      <c r="F79" s="701"/>
      <c r="G79" s="701"/>
      <c r="H79" s="701"/>
      <c r="I79" s="701"/>
      <c r="J79" s="701"/>
      <c r="K79" s="701"/>
      <c r="L79" s="701"/>
      <c r="M79" s="701"/>
      <c r="N79" s="702"/>
    </row>
    <row r="80" spans="1:14" s="651" customFormat="1" ht="15.75" customHeight="1" thickBot="1">
      <c r="A80" s="703"/>
      <c r="B80" s="704"/>
      <c r="C80" s="704"/>
      <c r="D80" s="704"/>
      <c r="E80" s="704"/>
      <c r="F80" s="704"/>
      <c r="G80" s="704"/>
      <c r="H80" s="704"/>
      <c r="I80" s="704"/>
      <c r="J80" s="704"/>
      <c r="K80" s="704"/>
      <c r="L80" s="704"/>
      <c r="M80" s="704"/>
      <c r="N80" s="705"/>
    </row>
    <row r="81" spans="1:36" s="651" customFormat="1" ht="15.75" customHeight="1" thickTop="1">
      <c r="A81" s="695"/>
      <c r="B81" s="695"/>
      <c r="C81" s="695"/>
      <c r="D81" s="695"/>
      <c r="E81" s="695"/>
      <c r="F81" s="695"/>
      <c r="G81" s="695"/>
      <c r="H81" s="695"/>
      <c r="I81" s="695"/>
      <c r="J81" s="695"/>
      <c r="K81" s="695"/>
      <c r="L81" s="695"/>
      <c r="M81" s="695"/>
      <c r="N81" s="695"/>
    </row>
    <row r="82" spans="1:36" s="651" customFormat="1" ht="15.75" customHeight="1">
      <c r="A82" s="706" t="s">
        <v>226</v>
      </c>
    </row>
    <row r="83" spans="1:36" s="651" customFormat="1" ht="15.75" customHeight="1">
      <c r="A83" s="588" t="s">
        <v>595</v>
      </c>
      <c r="D83" s="707"/>
    </row>
    <row r="84" spans="1:36" s="651" customFormat="1" ht="15.75" customHeight="1" thickBot="1"/>
    <row r="85" spans="1:36" s="651" customFormat="1" ht="27" customHeight="1" thickTop="1" thickBot="1">
      <c r="B85" s="708" t="s">
        <v>216</v>
      </c>
      <c r="C85" s="709"/>
      <c r="D85" s="710"/>
      <c r="E85" s="711" t="s">
        <v>333</v>
      </c>
      <c r="F85" s="712"/>
      <c r="G85" s="711"/>
      <c r="H85" s="713"/>
      <c r="I85" s="714"/>
      <c r="J85" s="714"/>
      <c r="K85" s="715"/>
    </row>
    <row r="86" spans="1:36" s="651" customFormat="1" ht="15.75" customHeight="1" thickTop="1" thickBot="1">
      <c r="B86" s="708"/>
      <c r="C86" s="716"/>
      <c r="D86" s="717"/>
      <c r="E86" s="717"/>
      <c r="F86" s="717"/>
      <c r="G86" s="717"/>
      <c r="H86" s="717"/>
      <c r="I86" s="718"/>
      <c r="J86" s="719" t="s">
        <v>515</v>
      </c>
      <c r="K86" s="719"/>
      <c r="L86" s="719"/>
      <c r="M86" s="719"/>
      <c r="N86" s="719"/>
      <c r="P86" s="720" t="s">
        <v>596</v>
      </c>
      <c r="Q86" s="721"/>
      <c r="R86" s="721"/>
      <c r="S86" s="721"/>
      <c r="T86" s="721"/>
      <c r="U86" s="721"/>
      <c r="V86" s="721"/>
      <c r="W86" s="721"/>
      <c r="X86" s="721"/>
      <c r="Y86" s="721"/>
      <c r="Z86" s="721"/>
      <c r="AA86" s="721"/>
      <c r="AB86" s="721"/>
      <c r="AC86" s="721"/>
      <c r="AD86" s="721"/>
      <c r="AE86" s="721"/>
      <c r="AF86" s="721"/>
      <c r="AG86" s="721"/>
      <c r="AH86" s="721"/>
      <c r="AI86" s="721"/>
      <c r="AJ86" s="721"/>
    </row>
    <row r="87" spans="1:36" s="651" customFormat="1" ht="27" customHeight="1" thickTop="1" thickBot="1">
      <c r="B87" s="722"/>
      <c r="C87" s="722"/>
      <c r="D87" s="722"/>
      <c r="E87" s="723"/>
      <c r="F87" s="723"/>
      <c r="G87" s="722" t="s">
        <v>514</v>
      </c>
      <c r="H87" s="722"/>
      <c r="I87" s="722"/>
      <c r="J87" s="724"/>
      <c r="K87" s="725"/>
      <c r="L87" s="726"/>
      <c r="M87" s="726"/>
      <c r="N87" s="727"/>
      <c r="P87" s="721"/>
      <c r="Q87" s="721"/>
      <c r="R87" s="721"/>
      <c r="S87" s="721"/>
      <c r="T87" s="721"/>
      <c r="U87" s="721"/>
      <c r="V87" s="721"/>
      <c r="W87" s="721"/>
      <c r="X87" s="721"/>
      <c r="Y87" s="721"/>
      <c r="Z87" s="721"/>
      <c r="AA87" s="721"/>
      <c r="AB87" s="721"/>
      <c r="AC87" s="721"/>
      <c r="AD87" s="721"/>
      <c r="AE87" s="721"/>
      <c r="AF87" s="721"/>
      <c r="AG87" s="721"/>
      <c r="AH87" s="721"/>
      <c r="AI87" s="721"/>
      <c r="AJ87" s="721"/>
    </row>
    <row r="88" spans="1:36" s="651" customFormat="1" ht="15.75" customHeight="1" thickTop="1" thickBot="1">
      <c r="A88" s="589" t="s">
        <v>332</v>
      </c>
      <c r="B88" s="608"/>
      <c r="C88" s="608"/>
      <c r="D88" s="716"/>
      <c r="F88" s="728"/>
      <c r="G88" s="728"/>
      <c r="H88" s="718"/>
      <c r="I88" s="718"/>
      <c r="J88" s="718"/>
      <c r="M88" s="729"/>
      <c r="N88" s="729"/>
      <c r="P88" s="730" t="s">
        <v>553</v>
      </c>
      <c r="Q88" s="730"/>
      <c r="R88" s="730"/>
      <c r="S88" s="730"/>
      <c r="T88" s="730"/>
      <c r="U88" s="730"/>
      <c r="V88" s="730"/>
      <c r="W88" s="730" t="s">
        <v>554</v>
      </c>
      <c r="X88" s="730"/>
      <c r="Y88" s="730"/>
      <c r="Z88" s="730"/>
      <c r="AA88" s="730"/>
      <c r="AB88" s="730"/>
      <c r="AC88" s="730"/>
      <c r="AD88" s="730" t="s">
        <v>536</v>
      </c>
      <c r="AE88" s="639"/>
      <c r="AF88" s="639"/>
      <c r="AG88" s="639"/>
      <c r="AH88" s="639"/>
      <c r="AI88" s="639"/>
      <c r="AJ88" s="639"/>
    </row>
    <row r="89" spans="1:36" s="651" customFormat="1" ht="15.75" customHeight="1" thickTop="1">
      <c r="A89" s="731"/>
      <c r="B89" s="732"/>
      <c r="C89" s="732"/>
      <c r="D89" s="732"/>
      <c r="E89" s="732"/>
      <c r="F89" s="732"/>
      <c r="G89" s="732"/>
      <c r="H89" s="732"/>
      <c r="I89" s="732"/>
      <c r="J89" s="732"/>
      <c r="K89" s="732"/>
      <c r="L89" s="732"/>
      <c r="M89" s="732"/>
      <c r="N89" s="733"/>
      <c r="P89" s="730"/>
      <c r="Q89" s="730"/>
      <c r="R89" s="730"/>
      <c r="S89" s="730"/>
      <c r="T89" s="730"/>
      <c r="U89" s="730"/>
      <c r="V89" s="730"/>
      <c r="W89" s="730"/>
      <c r="X89" s="730"/>
      <c r="Y89" s="730"/>
      <c r="Z89" s="730"/>
      <c r="AA89" s="730"/>
      <c r="AB89" s="730"/>
      <c r="AC89" s="730"/>
      <c r="AD89" s="639"/>
      <c r="AE89" s="639"/>
      <c r="AF89" s="639"/>
      <c r="AG89" s="639"/>
      <c r="AH89" s="639"/>
      <c r="AI89" s="639"/>
      <c r="AJ89" s="639"/>
    </row>
    <row r="90" spans="1:36" s="651" customFormat="1" ht="15.75" customHeight="1">
      <c r="A90" s="700"/>
      <c r="B90" s="701"/>
      <c r="C90" s="701"/>
      <c r="D90" s="701"/>
      <c r="E90" s="701"/>
      <c r="F90" s="701"/>
      <c r="G90" s="701"/>
      <c r="H90" s="701"/>
      <c r="I90" s="701"/>
      <c r="J90" s="701"/>
      <c r="K90" s="701"/>
      <c r="L90" s="701"/>
      <c r="M90" s="701"/>
      <c r="N90" s="702"/>
      <c r="P90" s="734" t="s">
        <v>562</v>
      </c>
      <c r="Q90" s="734"/>
      <c r="R90" s="734"/>
      <c r="S90" s="734"/>
      <c r="T90" s="734"/>
      <c r="U90" s="734"/>
      <c r="V90" s="734"/>
      <c r="W90" s="734" t="s">
        <v>555</v>
      </c>
      <c r="X90" s="641"/>
      <c r="Y90" s="641"/>
      <c r="Z90" s="641"/>
      <c r="AA90" s="641"/>
      <c r="AB90" s="641"/>
      <c r="AC90" s="641"/>
      <c r="AD90" s="734" t="s">
        <v>556</v>
      </c>
      <c r="AE90" s="641"/>
      <c r="AF90" s="641"/>
      <c r="AG90" s="641"/>
      <c r="AH90" s="641"/>
      <c r="AI90" s="641"/>
      <c r="AJ90" s="641"/>
    </row>
    <row r="91" spans="1:36" s="651" customFormat="1" ht="15.75" customHeight="1">
      <c r="A91" s="700"/>
      <c r="B91" s="701"/>
      <c r="C91" s="701"/>
      <c r="D91" s="701"/>
      <c r="E91" s="701"/>
      <c r="F91" s="701"/>
      <c r="G91" s="701"/>
      <c r="H91" s="701"/>
      <c r="I91" s="701"/>
      <c r="J91" s="701"/>
      <c r="K91" s="701"/>
      <c r="L91" s="701"/>
      <c r="M91" s="701"/>
      <c r="N91" s="702"/>
      <c r="P91" s="735"/>
      <c r="Q91" s="735"/>
      <c r="R91" s="735"/>
      <c r="S91" s="735"/>
      <c r="T91" s="735"/>
      <c r="U91" s="735"/>
      <c r="V91" s="735"/>
      <c r="W91" s="643"/>
      <c r="X91" s="643"/>
      <c r="Y91" s="643"/>
      <c r="Z91" s="643"/>
      <c r="AA91" s="643"/>
      <c r="AB91" s="643"/>
      <c r="AC91" s="643"/>
      <c r="AD91" s="643"/>
      <c r="AE91" s="643"/>
      <c r="AF91" s="643"/>
      <c r="AG91" s="643"/>
      <c r="AH91" s="643"/>
      <c r="AI91" s="643"/>
      <c r="AJ91" s="643"/>
    </row>
    <row r="92" spans="1:36" s="651" customFormat="1" ht="15.75" customHeight="1">
      <c r="A92" s="700"/>
      <c r="B92" s="701"/>
      <c r="C92" s="701"/>
      <c r="D92" s="701"/>
      <c r="E92" s="701"/>
      <c r="F92" s="701"/>
      <c r="G92" s="701"/>
      <c r="H92" s="701"/>
      <c r="I92" s="701"/>
      <c r="J92" s="701"/>
      <c r="K92" s="701"/>
      <c r="L92" s="701"/>
      <c r="M92" s="701"/>
      <c r="N92" s="702"/>
      <c r="P92" s="735" t="s">
        <v>557</v>
      </c>
      <c r="Q92" s="735"/>
      <c r="R92" s="735"/>
      <c r="S92" s="735"/>
      <c r="T92" s="735"/>
      <c r="U92" s="735"/>
      <c r="V92" s="735"/>
      <c r="W92" s="735" t="s">
        <v>558</v>
      </c>
      <c r="X92" s="643"/>
      <c r="Y92" s="643"/>
      <c r="Z92" s="643"/>
      <c r="AA92" s="643"/>
      <c r="AB92" s="643"/>
      <c r="AC92" s="643"/>
      <c r="AD92" s="735" t="s">
        <v>563</v>
      </c>
      <c r="AE92" s="643"/>
      <c r="AF92" s="643"/>
      <c r="AG92" s="643"/>
      <c r="AH92" s="643"/>
      <c r="AI92" s="643"/>
      <c r="AJ92" s="643"/>
    </row>
    <row r="93" spans="1:36" s="651" customFormat="1" ht="15.75" customHeight="1">
      <c r="A93" s="700"/>
      <c r="B93" s="701"/>
      <c r="C93" s="701"/>
      <c r="D93" s="701"/>
      <c r="E93" s="701"/>
      <c r="F93" s="701"/>
      <c r="G93" s="701"/>
      <c r="H93" s="701"/>
      <c r="I93" s="701"/>
      <c r="J93" s="701"/>
      <c r="K93" s="701"/>
      <c r="L93" s="701"/>
      <c r="M93" s="701"/>
      <c r="N93" s="702"/>
      <c r="P93" s="736"/>
      <c r="Q93" s="736"/>
      <c r="R93" s="736"/>
      <c r="S93" s="736"/>
      <c r="T93" s="736"/>
      <c r="U93" s="736"/>
      <c r="V93" s="736"/>
      <c r="W93" s="645"/>
      <c r="X93" s="645"/>
      <c r="Y93" s="645"/>
      <c r="Z93" s="645"/>
      <c r="AA93" s="645"/>
      <c r="AB93" s="645"/>
      <c r="AC93" s="645"/>
      <c r="AD93" s="645"/>
      <c r="AE93" s="645"/>
      <c r="AF93" s="645"/>
      <c r="AG93" s="645"/>
      <c r="AH93" s="645"/>
      <c r="AI93" s="645"/>
      <c r="AJ93" s="645"/>
    </row>
    <row r="94" spans="1:36" s="651" customFormat="1" ht="15.75" customHeight="1">
      <c r="A94" s="700"/>
      <c r="B94" s="701"/>
      <c r="C94" s="701"/>
      <c r="D94" s="701"/>
      <c r="E94" s="701"/>
      <c r="F94" s="701"/>
      <c r="G94" s="701"/>
      <c r="H94" s="701"/>
      <c r="I94" s="701"/>
      <c r="J94" s="701"/>
      <c r="K94" s="701"/>
      <c r="L94" s="701"/>
      <c r="M94" s="701"/>
      <c r="N94" s="702"/>
    </row>
    <row r="95" spans="1:36" s="651" customFormat="1" ht="15.75" customHeight="1">
      <c r="A95" s="700"/>
      <c r="B95" s="701"/>
      <c r="C95" s="701"/>
      <c r="D95" s="701"/>
      <c r="E95" s="701"/>
      <c r="F95" s="701"/>
      <c r="G95" s="701"/>
      <c r="H95" s="701"/>
      <c r="I95" s="701"/>
      <c r="J95" s="701"/>
      <c r="K95" s="701"/>
      <c r="L95" s="701"/>
      <c r="M95" s="701"/>
      <c r="N95" s="702"/>
    </row>
    <row r="96" spans="1:36" s="651" customFormat="1" ht="15.75" customHeight="1" thickBot="1">
      <c r="A96" s="703"/>
      <c r="B96" s="704"/>
      <c r="C96" s="704"/>
      <c r="D96" s="704"/>
      <c r="E96" s="704"/>
      <c r="F96" s="704"/>
      <c r="G96" s="704"/>
      <c r="H96" s="704"/>
      <c r="I96" s="704"/>
      <c r="J96" s="704"/>
      <c r="K96" s="704"/>
      <c r="L96" s="704"/>
      <c r="M96" s="704"/>
      <c r="N96" s="705"/>
    </row>
    <row r="97" s="651" customFormat="1" ht="15.75" customHeight="1" thickTop="1"/>
    <row r="98" s="651" customFormat="1" ht="15.75" customHeight="1"/>
    <row r="99" s="651" customFormat="1" ht="15.75" customHeight="1"/>
    <row r="100" s="651" customFormat="1" ht="15.75" customHeight="1"/>
    <row r="101" s="651" customFormat="1" ht="15.75" customHeight="1"/>
    <row r="102" s="651" customFormat="1" ht="15.75" customHeight="1"/>
    <row r="103" s="651" customFormat="1" ht="15.75" customHeight="1"/>
    <row r="104" s="651" customFormat="1" ht="15.75" customHeight="1"/>
    <row r="105" s="651" customFormat="1" ht="15.75" customHeight="1"/>
    <row r="106" s="651" customFormat="1" ht="15.75" customHeight="1"/>
    <row r="107" s="651" customFormat="1" ht="15.75" customHeight="1"/>
    <row r="108" s="651" customFormat="1" ht="15.75" customHeight="1"/>
    <row r="109" s="651" customFormat="1" ht="15.75" customHeight="1"/>
    <row r="110" s="651" customFormat="1" ht="15.75" customHeight="1"/>
    <row r="111" s="651" customFormat="1" ht="15.75" customHeight="1"/>
    <row r="112" s="651" customFormat="1" ht="15.75" customHeight="1"/>
    <row r="113" s="651" customFormat="1" ht="15.75" customHeight="1"/>
    <row r="114" s="651" customFormat="1" ht="15.75" customHeight="1"/>
    <row r="115" s="651" customFormat="1" ht="15.75" customHeight="1"/>
    <row r="116" s="651" customFormat="1" ht="12"/>
    <row r="117" s="651" customFormat="1" ht="12"/>
    <row r="118" s="651" customFormat="1" ht="12"/>
    <row r="119" s="651" customFormat="1" ht="12"/>
    <row r="120" s="651" customFormat="1" ht="12"/>
    <row r="121" s="651" customFormat="1" ht="12"/>
    <row r="122" s="651" customFormat="1" ht="12"/>
    <row r="123" s="651" customFormat="1" ht="12"/>
    <row r="124" s="651" customFormat="1" ht="12"/>
    <row r="125" s="651" customFormat="1" ht="12"/>
    <row r="126" s="651" customFormat="1" ht="12"/>
    <row r="127" s="651" customFormat="1" ht="12"/>
    <row r="128" s="651" customFormat="1" ht="12"/>
    <row r="129" s="651" customFormat="1" ht="12"/>
    <row r="130" s="651" customFormat="1" ht="12"/>
    <row r="131" s="651" customFormat="1" ht="12"/>
    <row r="132" s="651" customFormat="1" ht="12"/>
    <row r="133" s="651" customFormat="1" ht="12"/>
    <row r="134" s="651" customFormat="1" ht="12"/>
    <row r="135" s="651" customFormat="1" ht="12"/>
    <row r="136" s="651" customFormat="1" ht="12"/>
    <row r="137" s="651" customFormat="1" ht="12"/>
    <row r="138" s="651" customFormat="1" ht="12"/>
    <row r="139" s="651" customFormat="1" ht="12"/>
    <row r="140" s="651" customFormat="1" ht="12"/>
    <row r="141" s="651" customFormat="1" ht="12"/>
    <row r="142" s="651" customFormat="1" ht="12"/>
    <row r="143" s="651" customFormat="1" ht="12"/>
    <row r="144" s="651" customFormat="1" ht="12"/>
    <row r="145" s="651" customFormat="1" ht="12"/>
    <row r="146" s="651" customFormat="1" ht="12"/>
    <row r="147" s="651" customFormat="1" ht="12"/>
    <row r="148" s="651" customFormat="1" ht="12"/>
    <row r="149" s="651" customFormat="1" ht="12"/>
    <row r="150" s="651" customFormat="1" ht="12"/>
    <row r="151" s="651" customFormat="1" ht="12"/>
    <row r="152" s="651" customFormat="1" ht="12"/>
    <row r="153" s="651" customFormat="1" ht="12"/>
    <row r="154" s="651" customFormat="1" ht="12"/>
    <row r="155" s="651" customFormat="1" ht="12"/>
    <row r="156" s="651" customFormat="1" ht="12"/>
    <row r="157" s="651" customFormat="1" ht="12"/>
    <row r="158" s="651" customFormat="1" ht="12"/>
    <row r="159" s="651" customFormat="1" ht="12"/>
    <row r="160" s="651" customFormat="1" ht="12"/>
    <row r="161" s="651" customFormat="1" ht="12"/>
    <row r="162" s="651" customFormat="1" ht="12"/>
    <row r="163" s="651" customFormat="1" ht="12"/>
    <row r="164" s="651" customFormat="1" ht="12"/>
    <row r="165" s="651" customFormat="1" ht="12"/>
    <row r="166" s="651" customFormat="1" ht="12"/>
    <row r="167" s="651" customFormat="1" ht="12"/>
    <row r="168" s="651" customFormat="1" ht="12"/>
    <row r="169" s="651" customFormat="1" ht="12"/>
    <row r="170" s="651" customFormat="1" ht="12"/>
    <row r="171" s="651" customFormat="1" ht="12"/>
    <row r="172" s="651" customFormat="1" ht="12"/>
    <row r="173" s="651" customFormat="1" ht="12"/>
    <row r="174" s="651" customFormat="1" ht="12"/>
    <row r="175" s="651" customFormat="1" ht="12"/>
    <row r="176" s="651" customFormat="1" ht="12"/>
    <row r="177" s="651" customFormat="1" ht="12"/>
    <row r="178" s="651" customFormat="1" ht="12"/>
    <row r="179" s="651" customFormat="1" ht="12"/>
    <row r="180" s="651" customFormat="1" ht="12"/>
    <row r="181" s="651" customFormat="1" ht="12"/>
    <row r="182" s="651" customFormat="1" ht="12"/>
    <row r="183" s="651" customFormat="1" ht="12"/>
    <row r="184" s="651" customFormat="1" ht="12"/>
    <row r="185" s="651" customFormat="1" ht="12"/>
    <row r="186" s="651" customFormat="1" ht="12"/>
    <row r="187" s="651" customFormat="1" ht="12"/>
    <row r="188" s="651" customFormat="1" ht="12"/>
    <row r="189" s="651" customFormat="1" ht="12"/>
    <row r="190" s="651" customFormat="1" ht="12"/>
    <row r="191" s="651" customFormat="1" ht="12"/>
    <row r="192" s="651" customFormat="1" ht="12"/>
    <row r="193" s="651" customFormat="1" ht="12"/>
    <row r="194" s="651" customFormat="1" ht="12"/>
    <row r="195" s="651" customFormat="1" ht="12"/>
    <row r="196" s="651" customFormat="1" ht="12"/>
    <row r="197" s="651" customFormat="1" ht="12"/>
    <row r="198" s="651" customFormat="1" ht="12"/>
    <row r="199" s="651" customFormat="1" ht="12"/>
    <row r="200" s="651" customFormat="1" ht="12"/>
    <row r="201" s="651" customFormat="1" ht="12"/>
    <row r="202" s="651" customFormat="1" ht="12"/>
    <row r="203" s="651" customFormat="1" ht="12"/>
    <row r="204" s="651" customFormat="1" ht="12"/>
    <row r="205" s="651" customFormat="1" ht="12"/>
    <row r="206" s="651" customFormat="1" ht="12"/>
    <row r="207" s="651" customFormat="1" ht="12"/>
    <row r="208" s="651" customFormat="1" ht="12"/>
    <row r="209" s="651" customFormat="1" ht="12"/>
    <row r="210" s="651" customFormat="1" ht="12"/>
    <row r="211" s="651" customFormat="1" ht="12"/>
    <row r="212" s="651" customFormat="1" ht="12"/>
    <row r="213" s="651" customFormat="1" ht="12"/>
    <row r="214" s="651" customFormat="1" ht="12"/>
    <row r="215" s="651" customFormat="1" ht="12"/>
    <row r="216" s="651" customFormat="1" ht="12"/>
    <row r="217" s="651" customFormat="1" ht="12"/>
    <row r="218" s="651" customFormat="1" ht="12"/>
    <row r="219" s="651" customFormat="1" ht="12"/>
    <row r="220" s="651" customFormat="1" ht="12"/>
    <row r="221" s="651" customFormat="1" ht="12"/>
    <row r="222" s="651" customFormat="1" ht="12"/>
    <row r="223" s="651" customFormat="1" ht="12"/>
    <row r="224" s="651" customFormat="1" ht="12"/>
    <row r="225" s="651" customFormat="1" ht="12"/>
    <row r="226" s="651" customFormat="1" ht="12"/>
    <row r="227" s="651" customFormat="1" ht="12"/>
    <row r="228" s="651" customFormat="1" ht="12"/>
    <row r="229" s="651" customFormat="1" ht="12"/>
    <row r="230" s="651" customFormat="1" ht="12"/>
    <row r="231" s="651" customFormat="1" ht="12"/>
    <row r="232" s="651" customFormat="1" ht="12"/>
    <row r="233" s="651" customFormat="1" ht="12"/>
    <row r="234" s="651" customFormat="1" ht="12"/>
    <row r="235" s="651" customFormat="1" ht="12"/>
    <row r="236" s="651" customFormat="1" ht="12"/>
    <row r="237" s="651" customFormat="1" ht="12"/>
    <row r="238" s="651" customFormat="1" ht="12"/>
    <row r="239" s="651" customFormat="1" ht="12"/>
    <row r="240" s="651" customFormat="1" ht="12"/>
    <row r="241" s="651" customFormat="1" ht="12"/>
    <row r="242" s="651" customFormat="1" ht="12"/>
    <row r="243" s="651" customFormat="1" ht="12"/>
    <row r="244" s="651" customFormat="1" ht="12"/>
    <row r="245" s="651" customFormat="1" ht="12"/>
    <row r="246" s="651" customFormat="1" ht="12"/>
    <row r="247" s="651" customFormat="1" ht="12"/>
    <row r="248" s="651" customFormat="1" ht="12"/>
    <row r="249" s="651" customFormat="1" ht="12"/>
    <row r="250" s="651" customFormat="1" ht="12"/>
    <row r="251" s="651" customFormat="1" ht="12"/>
    <row r="252" s="651" customFormat="1" ht="12"/>
    <row r="253" s="651" customFormat="1" ht="12"/>
    <row r="254" s="651" customFormat="1" ht="12"/>
    <row r="255" s="651" customFormat="1" ht="12"/>
    <row r="256" s="651" customFormat="1" ht="12"/>
    <row r="257" s="651" customFormat="1" ht="12"/>
    <row r="258" s="651" customFormat="1" ht="12"/>
    <row r="259" s="651" customFormat="1" ht="12"/>
    <row r="260" s="651" customFormat="1" ht="12"/>
    <row r="261" s="651" customFormat="1" ht="12"/>
    <row r="262" s="651" customFormat="1" ht="12"/>
    <row r="263" s="651" customFormat="1" ht="12"/>
    <row r="264" s="651" customFormat="1" ht="12"/>
    <row r="265" s="651" customFormat="1" ht="12"/>
    <row r="266" s="651" customFormat="1" ht="12"/>
    <row r="267" s="651" customFormat="1" ht="12"/>
    <row r="268" s="651" customFormat="1" ht="12"/>
    <row r="269" s="651" customFormat="1" ht="12"/>
    <row r="270" s="651" customFormat="1" ht="12"/>
    <row r="271" s="651" customFormat="1" ht="12"/>
    <row r="272" s="651" customFormat="1" ht="12"/>
    <row r="273" s="651" customFormat="1" ht="12"/>
    <row r="274" s="651" customFormat="1" ht="12"/>
    <row r="275" s="651" customFormat="1" ht="12"/>
    <row r="276" s="651" customFormat="1" ht="12"/>
    <row r="277" s="651" customFormat="1" ht="12"/>
    <row r="278" s="651" customFormat="1" ht="12"/>
    <row r="279" s="651" customFormat="1" ht="12"/>
    <row r="280" s="651" customFormat="1" ht="12"/>
    <row r="281" s="651" customFormat="1" ht="12"/>
    <row r="282" s="651" customFormat="1" ht="12"/>
    <row r="283" s="651" customFormat="1" ht="12"/>
    <row r="284" s="651" customFormat="1" ht="12"/>
    <row r="285" s="651" customFormat="1" ht="12"/>
    <row r="286" s="651" customFormat="1" ht="12"/>
    <row r="287" s="651" customFormat="1" ht="12"/>
    <row r="288" s="651" customFormat="1" ht="12"/>
    <row r="289" s="651" customFormat="1" ht="12"/>
    <row r="290" s="651" customFormat="1" ht="12"/>
    <row r="291" s="651" customFormat="1" ht="12"/>
    <row r="292" s="651" customFormat="1" ht="12"/>
    <row r="293" s="651" customFormat="1" ht="12"/>
    <row r="294" s="651" customFormat="1" ht="12"/>
    <row r="295" s="651" customFormat="1" ht="12"/>
    <row r="296" s="651" customFormat="1" ht="12"/>
    <row r="297" s="651" customFormat="1" ht="12"/>
    <row r="298" s="651" customFormat="1" ht="12"/>
    <row r="299" s="651" customFormat="1" ht="12"/>
    <row r="300" s="651" customFormat="1" ht="12"/>
    <row r="301" s="651" customFormat="1" ht="12"/>
    <row r="302" s="651" customFormat="1" ht="12"/>
    <row r="303" s="651" customFormat="1" ht="12"/>
    <row r="304" s="651" customFormat="1" ht="12"/>
    <row r="305" s="651" customFormat="1" ht="12"/>
    <row r="306" s="651" customFormat="1" ht="12"/>
    <row r="307" s="651" customFormat="1" ht="12"/>
    <row r="308" s="651" customFormat="1" ht="12"/>
    <row r="309" s="651" customFormat="1" ht="12"/>
    <row r="310" s="651" customFormat="1" ht="12"/>
    <row r="311" s="651" customFormat="1" ht="12"/>
    <row r="312" s="651" customFormat="1" ht="12"/>
    <row r="313" s="651" customFormat="1" ht="12"/>
    <row r="314" s="651" customFormat="1" ht="12"/>
    <row r="315" s="651" customFormat="1" ht="12"/>
    <row r="316" s="651" customFormat="1" ht="12"/>
    <row r="317" s="651" customFormat="1" ht="12"/>
    <row r="318" s="651" customFormat="1" ht="12"/>
    <row r="319" s="651" customFormat="1" ht="12"/>
    <row r="320" s="651" customFormat="1" ht="12"/>
    <row r="321" s="651" customFormat="1" ht="12"/>
    <row r="322" s="651" customFormat="1" ht="12"/>
    <row r="323" s="651" customFormat="1" ht="12"/>
    <row r="324" s="651" customFormat="1" ht="12"/>
    <row r="325" s="651" customFormat="1" ht="12"/>
    <row r="326" s="651" customFormat="1" ht="12"/>
    <row r="327" s="651" customFormat="1" ht="12"/>
    <row r="328" s="651" customFormat="1" ht="12"/>
    <row r="329" s="651" customFormat="1" ht="12"/>
    <row r="330" s="651" customFormat="1" ht="12"/>
    <row r="331" s="651" customFormat="1" ht="12"/>
    <row r="332" s="651" customFormat="1" ht="12"/>
    <row r="333" s="651" customFormat="1" ht="12"/>
    <row r="334" s="651" customFormat="1" ht="12"/>
    <row r="335" s="651" customFormat="1" ht="12"/>
    <row r="336" s="651" customFormat="1" ht="12"/>
    <row r="337" s="651" customFormat="1" ht="12"/>
    <row r="338" s="651" customFormat="1" ht="12"/>
    <row r="339" s="651" customFormat="1" ht="12"/>
    <row r="340" s="651" customFormat="1" ht="12"/>
    <row r="341" s="651" customFormat="1" ht="12"/>
    <row r="342" s="651" customFormat="1" ht="12"/>
    <row r="343" s="651" customFormat="1" ht="12"/>
    <row r="344" s="651" customFormat="1" ht="12"/>
    <row r="345" s="651" customFormat="1" ht="12"/>
    <row r="346" s="651" customFormat="1" ht="12"/>
    <row r="347" s="651" customFormat="1" ht="12"/>
    <row r="348" s="651" customFormat="1" ht="12"/>
    <row r="349" s="651" customFormat="1" ht="12"/>
    <row r="350" s="651" customFormat="1" ht="12"/>
    <row r="351" s="651" customFormat="1" ht="12"/>
    <row r="352" s="651" customFormat="1" ht="12"/>
    <row r="353" s="651" customFormat="1" ht="12"/>
    <row r="354" s="651" customFormat="1" ht="12"/>
    <row r="355" s="651" customFormat="1" ht="12"/>
    <row r="356" s="651" customFormat="1" ht="12"/>
    <row r="357" s="651" customFormat="1" ht="12"/>
    <row r="358" s="651" customFormat="1" ht="12"/>
    <row r="359" s="651" customFormat="1" ht="12"/>
    <row r="360" s="651" customFormat="1" ht="12"/>
    <row r="361" s="651" customFormat="1" ht="12"/>
    <row r="362" s="651" customFormat="1" ht="12"/>
    <row r="363" s="651" customFormat="1" ht="12"/>
    <row r="364" s="651" customFormat="1" ht="12"/>
    <row r="365" s="651" customFormat="1" ht="12"/>
    <row r="366" s="651" customFormat="1" ht="12"/>
    <row r="367" s="651" customFormat="1" ht="12"/>
    <row r="368" s="651" customFormat="1" ht="12"/>
    <row r="369" s="651" customFormat="1" ht="12"/>
    <row r="370" s="651" customFormat="1" ht="12"/>
    <row r="371" s="651" customFormat="1" ht="12"/>
    <row r="372" s="651" customFormat="1" ht="12"/>
    <row r="373" s="651" customFormat="1" ht="12"/>
    <row r="374" s="651" customFormat="1" ht="12"/>
    <row r="375" s="651" customFormat="1" ht="12"/>
    <row r="376" s="651" customFormat="1" ht="12"/>
    <row r="377" s="651" customFormat="1" ht="12"/>
    <row r="378" s="651" customFormat="1" ht="12"/>
    <row r="379" s="651" customFormat="1" ht="12"/>
    <row r="380" s="651" customFormat="1" ht="12"/>
    <row r="381" s="651" customFormat="1" ht="12"/>
    <row r="382" s="651" customFormat="1" ht="12"/>
    <row r="383" s="651" customFormat="1" ht="12"/>
    <row r="384" s="651" customFormat="1" ht="12"/>
    <row r="385" s="651" customFormat="1" ht="12"/>
    <row r="386" s="651" customFormat="1" ht="12"/>
    <row r="387" s="651" customFormat="1" ht="12"/>
    <row r="388" s="651" customFormat="1" ht="12"/>
    <row r="389" s="651" customFormat="1" ht="12"/>
    <row r="390" s="651" customFormat="1" ht="12"/>
    <row r="391" s="651" customFormat="1" ht="12"/>
    <row r="392" s="651" customFormat="1" ht="12"/>
    <row r="393" s="651" customFormat="1" ht="12"/>
    <row r="394" s="651" customFormat="1" ht="12"/>
    <row r="395" s="651" customFormat="1" ht="12"/>
    <row r="396" s="651" customFormat="1" ht="12"/>
    <row r="397" s="651" customFormat="1" ht="12"/>
    <row r="398" s="651" customFormat="1" ht="12"/>
    <row r="399" s="651" customFormat="1" ht="12"/>
    <row r="400" s="651" customFormat="1" ht="12"/>
    <row r="401" s="651" customFormat="1" ht="12"/>
    <row r="402" s="651" customFormat="1" ht="12"/>
    <row r="403" s="651" customFormat="1" ht="12"/>
    <row r="404" s="651" customFormat="1" ht="12"/>
    <row r="405" s="651" customFormat="1" ht="12"/>
    <row r="406" s="651" customFormat="1" ht="12"/>
    <row r="407" s="651" customFormat="1" ht="12"/>
    <row r="408" s="651" customFormat="1" ht="12"/>
    <row r="409" s="651" customFormat="1" ht="12"/>
    <row r="410" s="651" customFormat="1" ht="12"/>
    <row r="411" s="651" customFormat="1" ht="12"/>
    <row r="412" s="651" customFormat="1" ht="12"/>
    <row r="413" s="651" customFormat="1" ht="12"/>
    <row r="414" s="651" customFormat="1" ht="12"/>
    <row r="415" s="651" customFormat="1" ht="12"/>
    <row r="416" s="651" customFormat="1" ht="12"/>
    <row r="417" s="651" customFormat="1" ht="12"/>
    <row r="418" s="651" customFormat="1" ht="12"/>
    <row r="419" s="651" customFormat="1" ht="12"/>
    <row r="420" s="651" customFormat="1" ht="12"/>
    <row r="421" s="651" customFormat="1" ht="12"/>
    <row r="422" s="651" customFormat="1" ht="12"/>
    <row r="423" s="651" customFormat="1" ht="12"/>
    <row r="424" s="651" customFormat="1" ht="12"/>
    <row r="425" s="651" customFormat="1" ht="12"/>
    <row r="426" s="651" customFormat="1" ht="12"/>
    <row r="427" s="651" customFormat="1" ht="12"/>
    <row r="428" s="651" customFormat="1" ht="12"/>
    <row r="429" s="651" customFormat="1" ht="12"/>
    <row r="430" s="651" customFormat="1" ht="12"/>
    <row r="431" s="651" customFormat="1" ht="12"/>
    <row r="432" s="651" customFormat="1" ht="12"/>
    <row r="433" s="651" customFormat="1" ht="12"/>
    <row r="434" s="651" customFormat="1" ht="12"/>
    <row r="435" s="651" customFormat="1" ht="12"/>
    <row r="436" s="651" customFormat="1" ht="12"/>
    <row r="437" s="651" customFormat="1" ht="12"/>
    <row r="438" s="651" customFormat="1" ht="12"/>
    <row r="439" s="651" customFormat="1" ht="12"/>
    <row r="440" s="651" customFormat="1" ht="12"/>
    <row r="441" s="651" customFormat="1" ht="12"/>
    <row r="442" s="651" customFormat="1" ht="12"/>
    <row r="443" s="651" customFormat="1" ht="12"/>
    <row r="444" s="651" customFormat="1" ht="12"/>
    <row r="445" s="651" customFormat="1" ht="12"/>
    <row r="446" s="651" customFormat="1" ht="12"/>
    <row r="447" s="651" customFormat="1" ht="12"/>
    <row r="448" s="651" customFormat="1" ht="12"/>
    <row r="449" s="651" customFormat="1" ht="12"/>
    <row r="450" s="651" customFormat="1" ht="12"/>
    <row r="451" s="651" customFormat="1" ht="12"/>
    <row r="452" s="651" customFormat="1" ht="12"/>
    <row r="453" s="651" customFormat="1" ht="12"/>
    <row r="454" s="651" customFormat="1" ht="12"/>
    <row r="455" s="651" customFormat="1" ht="12"/>
    <row r="456" s="651" customFormat="1" ht="12"/>
    <row r="457" s="651" customFormat="1" ht="12"/>
    <row r="458" s="651" customFormat="1" ht="12"/>
    <row r="459" s="651" customFormat="1" ht="12"/>
    <row r="460" s="651" customFormat="1" ht="12"/>
    <row r="461" s="651" customFormat="1" ht="12"/>
    <row r="462" s="651" customFormat="1" ht="12"/>
    <row r="463" s="651" customFormat="1" ht="12"/>
    <row r="464" s="651" customFormat="1" ht="12"/>
    <row r="465" s="651" customFormat="1" ht="12"/>
    <row r="466" s="651" customFormat="1" ht="12"/>
    <row r="467" s="651" customFormat="1" ht="12"/>
    <row r="468" s="651" customFormat="1" ht="12"/>
    <row r="469" s="651" customFormat="1" ht="12"/>
    <row r="470" s="651" customFormat="1" ht="12"/>
    <row r="471" s="651" customFormat="1" ht="12"/>
    <row r="472" s="651" customFormat="1" ht="12"/>
    <row r="473" s="651" customFormat="1" ht="12"/>
    <row r="474" s="651" customFormat="1" ht="12"/>
    <row r="475" s="651" customFormat="1" ht="12"/>
    <row r="476" s="651" customFormat="1" ht="12"/>
    <row r="477" s="651" customFormat="1" ht="12"/>
    <row r="478" s="651" customFormat="1" ht="12"/>
    <row r="479" s="651" customFormat="1" ht="12"/>
    <row r="480" s="651" customFormat="1" ht="12"/>
    <row r="481" s="651" customFormat="1" ht="12"/>
    <row r="482" s="651" customFormat="1" ht="12"/>
    <row r="483" s="651" customFormat="1" ht="12"/>
    <row r="484" s="651" customFormat="1" ht="12"/>
    <row r="485" s="651" customFormat="1" ht="12"/>
    <row r="486" s="651" customFormat="1" ht="12"/>
    <row r="487" s="651" customFormat="1" ht="12"/>
    <row r="488" s="651" customFormat="1" ht="12"/>
    <row r="489" s="651" customFormat="1" ht="12"/>
    <row r="490" s="651" customFormat="1" ht="12"/>
    <row r="491" s="651" customFormat="1" ht="12"/>
    <row r="492" s="651" customFormat="1" ht="12"/>
    <row r="493" s="651" customFormat="1" ht="12"/>
    <row r="494" s="651" customFormat="1" ht="12"/>
    <row r="495" s="651" customFormat="1" ht="12"/>
    <row r="496" s="651" customFormat="1" ht="12"/>
    <row r="497" s="651" customFormat="1" ht="12"/>
    <row r="498" s="651" customFormat="1" ht="12"/>
    <row r="499" s="651" customFormat="1" ht="12"/>
    <row r="500" s="651" customFormat="1" ht="12"/>
    <row r="501" s="651" customFormat="1" ht="12"/>
    <row r="502" s="651" customFormat="1" ht="12"/>
    <row r="503" s="651" customFormat="1" ht="12"/>
    <row r="504" s="651" customFormat="1" ht="12"/>
    <row r="505" s="651" customFormat="1" ht="12"/>
    <row r="506" s="651" customFormat="1" ht="12"/>
    <row r="507" s="651" customFormat="1" ht="12"/>
    <row r="508" s="651" customFormat="1" ht="12"/>
    <row r="509" s="651" customFormat="1" ht="12"/>
    <row r="510" s="651" customFormat="1" ht="12"/>
    <row r="511" s="651" customFormat="1" ht="12"/>
    <row r="512" s="651" customFormat="1" ht="12"/>
    <row r="513" s="651" customFormat="1" ht="12"/>
    <row r="514" s="651" customFormat="1" ht="12"/>
    <row r="515" s="651" customFormat="1" ht="12"/>
    <row r="516" s="651" customFormat="1" ht="12"/>
    <row r="517" s="651" customFormat="1" ht="12"/>
    <row r="518" s="651" customFormat="1" ht="12"/>
    <row r="519" s="651" customFormat="1" ht="12"/>
    <row r="520" s="651" customFormat="1" ht="12"/>
    <row r="521" s="651" customFormat="1" ht="12"/>
    <row r="522" s="651" customFormat="1" ht="12"/>
    <row r="523" s="651" customFormat="1" ht="12"/>
    <row r="524" s="651" customFormat="1" ht="12"/>
    <row r="525" s="651" customFormat="1" ht="12"/>
    <row r="526" s="651" customFormat="1" ht="12"/>
    <row r="527" s="651" customFormat="1" ht="12"/>
    <row r="528" s="651" customFormat="1" ht="12"/>
    <row r="529" s="651" customFormat="1" ht="12"/>
    <row r="530" s="651" customFormat="1" ht="12"/>
    <row r="531" s="651" customFormat="1" ht="12"/>
    <row r="532" s="651" customFormat="1" ht="12"/>
    <row r="533" s="651" customFormat="1" ht="12"/>
    <row r="534" s="651" customFormat="1" ht="12"/>
    <row r="535" s="651" customFormat="1" ht="12"/>
    <row r="536" s="651" customFormat="1" ht="12"/>
    <row r="537" s="651" customFormat="1" ht="12"/>
    <row r="538" s="651" customFormat="1" ht="12"/>
    <row r="539" s="651" customFormat="1" ht="12"/>
    <row r="540" s="651" customFormat="1" ht="12"/>
    <row r="541" s="651" customFormat="1" ht="12"/>
    <row r="542" s="651" customFormat="1" ht="12"/>
    <row r="543" s="651" customFormat="1" ht="12"/>
    <row r="544" s="651" customFormat="1" ht="12"/>
    <row r="545" s="651" customFormat="1" ht="12"/>
    <row r="546" s="651" customFormat="1" ht="12"/>
    <row r="547" s="651" customFormat="1" ht="12"/>
    <row r="548" s="651" customFormat="1" ht="12"/>
    <row r="549" s="651" customFormat="1" ht="12"/>
    <row r="550" s="651" customFormat="1" ht="12"/>
    <row r="551" s="651" customFormat="1" ht="12"/>
    <row r="552" s="651" customFormat="1" ht="12"/>
    <row r="553" s="651" customFormat="1" ht="12"/>
    <row r="554" s="651" customFormat="1" ht="12"/>
    <row r="555" s="651" customFormat="1" ht="12"/>
    <row r="556" s="651" customFormat="1" ht="12"/>
    <row r="557" s="651" customFormat="1" ht="12"/>
    <row r="558" s="651" customFormat="1" ht="12"/>
    <row r="559" s="651" customFormat="1" ht="12"/>
    <row r="560" s="651" customFormat="1" ht="12"/>
    <row r="561" spans="16:35" s="651" customFormat="1" ht="12"/>
    <row r="562" spans="16:35" s="651" customFormat="1" ht="12"/>
    <row r="563" spans="16:35" s="651" customFormat="1" ht="12"/>
    <row r="564" spans="16:35" s="651" customFormat="1" ht="12"/>
    <row r="565" spans="16:35" s="651" customFormat="1" ht="12"/>
    <row r="566" spans="16:35" s="651" customFormat="1" ht="12"/>
    <row r="567" spans="16:35" s="651" customFormat="1" ht="12"/>
    <row r="568" spans="16:35" s="651" customFormat="1" ht="12"/>
    <row r="569" spans="16:35" s="651" customFormat="1" ht="12"/>
    <row r="570" spans="16:35" s="651" customFormat="1" ht="12"/>
    <row r="571" spans="16:35" s="651" customFormat="1" ht="12"/>
    <row r="572" spans="16:35" s="651" customFormat="1">
      <c r="P572" s="573"/>
      <c r="Q572" s="573"/>
      <c r="R572" s="573"/>
      <c r="S572" s="573"/>
      <c r="T572" s="573"/>
      <c r="U572" s="573"/>
      <c r="V572" s="573"/>
      <c r="W572" s="573"/>
      <c r="X572" s="573"/>
      <c r="Y572" s="573"/>
      <c r="Z572" s="573"/>
      <c r="AA572" s="573"/>
      <c r="AB572" s="573"/>
      <c r="AC572" s="573"/>
      <c r="AD572" s="573"/>
      <c r="AE572" s="573"/>
      <c r="AF572" s="573"/>
      <c r="AG572" s="573"/>
      <c r="AH572" s="573"/>
      <c r="AI572" s="573"/>
    </row>
    <row r="573" spans="16:35" s="651" customFormat="1">
      <c r="P573" s="573"/>
      <c r="Q573" s="573"/>
      <c r="R573" s="573"/>
      <c r="S573" s="573"/>
      <c r="T573" s="573"/>
      <c r="U573" s="573"/>
      <c r="V573" s="573"/>
      <c r="W573" s="573"/>
      <c r="X573" s="573"/>
      <c r="Y573" s="573"/>
      <c r="Z573" s="573"/>
      <c r="AA573" s="573"/>
      <c r="AB573" s="573"/>
      <c r="AC573" s="573"/>
      <c r="AD573" s="573"/>
      <c r="AE573" s="573"/>
      <c r="AF573" s="573"/>
      <c r="AG573" s="573"/>
      <c r="AH573" s="573"/>
      <c r="AI573" s="573"/>
    </row>
    <row r="574" spans="16:35" s="651" customFormat="1">
      <c r="P574" s="573"/>
      <c r="Q574" s="573"/>
      <c r="R574" s="573"/>
      <c r="S574" s="573"/>
      <c r="T574" s="573"/>
      <c r="U574" s="573"/>
      <c r="V574" s="573"/>
      <c r="W574" s="573"/>
      <c r="X574" s="573"/>
      <c r="Y574" s="573"/>
      <c r="Z574" s="573"/>
      <c r="AA574" s="573"/>
      <c r="AB574" s="573"/>
      <c r="AC574" s="573"/>
      <c r="AD574" s="573"/>
      <c r="AE574" s="573"/>
      <c r="AF574" s="573"/>
      <c r="AG574" s="573"/>
      <c r="AH574" s="573"/>
      <c r="AI574" s="573"/>
    </row>
    <row r="575" spans="16:35" s="651" customFormat="1">
      <c r="P575" s="573"/>
      <c r="Q575" s="573"/>
      <c r="R575" s="573"/>
      <c r="S575" s="573"/>
      <c r="T575" s="573"/>
      <c r="U575" s="573"/>
      <c r="V575" s="573"/>
      <c r="W575" s="573"/>
      <c r="X575" s="573"/>
      <c r="Y575" s="573"/>
      <c r="Z575" s="573"/>
      <c r="AA575" s="573"/>
      <c r="AB575" s="573"/>
      <c r="AC575" s="573"/>
      <c r="AD575" s="573"/>
      <c r="AE575" s="573"/>
      <c r="AF575" s="573"/>
      <c r="AG575" s="573"/>
      <c r="AH575" s="573"/>
      <c r="AI575" s="573"/>
    </row>
    <row r="576" spans="16:35" s="651" customFormat="1">
      <c r="P576" s="573"/>
      <c r="Q576" s="573"/>
      <c r="R576" s="573"/>
      <c r="S576" s="573"/>
      <c r="T576" s="573"/>
      <c r="U576" s="573"/>
      <c r="V576" s="573"/>
      <c r="W576" s="573"/>
      <c r="X576" s="573"/>
      <c r="Y576" s="573"/>
      <c r="Z576" s="573"/>
      <c r="AA576" s="573"/>
      <c r="AB576" s="573"/>
      <c r="AC576" s="573"/>
      <c r="AD576" s="573"/>
      <c r="AE576" s="573"/>
      <c r="AF576" s="573"/>
      <c r="AG576" s="573"/>
      <c r="AH576" s="573"/>
      <c r="AI576" s="573"/>
    </row>
    <row r="577" spans="16:35" s="651" customFormat="1">
      <c r="P577" s="573"/>
      <c r="Q577" s="573"/>
      <c r="R577" s="573"/>
      <c r="S577" s="573"/>
      <c r="T577" s="573"/>
      <c r="U577" s="573"/>
      <c r="V577" s="573"/>
      <c r="W577" s="573"/>
      <c r="X577" s="573"/>
      <c r="Y577" s="573"/>
      <c r="Z577" s="573"/>
      <c r="AA577" s="573"/>
      <c r="AB577" s="573"/>
      <c r="AC577" s="573"/>
      <c r="AD577" s="573"/>
      <c r="AE577" s="573"/>
      <c r="AF577" s="573"/>
      <c r="AG577" s="573"/>
      <c r="AH577" s="573"/>
      <c r="AI577" s="573"/>
    </row>
    <row r="578" spans="16:35" s="651" customFormat="1">
      <c r="P578" s="573"/>
      <c r="Q578" s="573"/>
      <c r="R578" s="573"/>
      <c r="S578" s="573"/>
      <c r="T578" s="573"/>
      <c r="U578" s="573"/>
      <c r="V578" s="573"/>
      <c r="W578" s="573"/>
      <c r="X578" s="573"/>
      <c r="Y578" s="573"/>
      <c r="Z578" s="573"/>
      <c r="AA578" s="573"/>
      <c r="AB578" s="573"/>
      <c r="AC578" s="573"/>
      <c r="AD578" s="573"/>
      <c r="AE578" s="573"/>
      <c r="AF578" s="573"/>
      <c r="AG578" s="573"/>
      <c r="AH578" s="573"/>
      <c r="AI578" s="573"/>
    </row>
    <row r="579" spans="16:35" s="651" customFormat="1">
      <c r="P579" s="573"/>
      <c r="Q579" s="573"/>
      <c r="R579" s="573"/>
      <c r="S579" s="573"/>
      <c r="T579" s="573"/>
      <c r="U579" s="573"/>
      <c r="V579" s="573"/>
      <c r="W579" s="573"/>
      <c r="X579" s="573"/>
      <c r="Y579" s="573"/>
      <c r="Z579" s="573"/>
      <c r="AA579" s="573"/>
      <c r="AB579" s="573"/>
      <c r="AC579" s="573"/>
      <c r="AD579" s="573"/>
      <c r="AE579" s="573"/>
      <c r="AF579" s="573"/>
      <c r="AG579" s="573"/>
      <c r="AH579" s="573"/>
      <c r="AI579" s="573"/>
    </row>
    <row r="580" spans="16:35" s="651" customFormat="1">
      <c r="P580" s="573"/>
      <c r="Q580" s="573"/>
      <c r="R580" s="573"/>
      <c r="S580" s="573"/>
      <c r="T580" s="573"/>
      <c r="U580" s="573"/>
      <c r="V580" s="573"/>
      <c r="W580" s="573"/>
      <c r="X580" s="573"/>
      <c r="Y580" s="573"/>
      <c r="Z580" s="573"/>
      <c r="AA580" s="573"/>
      <c r="AB580" s="573"/>
      <c r="AC580" s="573"/>
      <c r="AD580" s="573"/>
      <c r="AE580" s="573"/>
      <c r="AF580" s="573"/>
      <c r="AG580" s="573"/>
      <c r="AH580" s="573"/>
      <c r="AI580" s="573"/>
    </row>
    <row r="581" spans="16:35" s="651" customFormat="1">
      <c r="P581" s="573"/>
      <c r="Q581" s="573"/>
      <c r="R581" s="573"/>
      <c r="S581" s="573"/>
      <c r="T581" s="573"/>
      <c r="U581" s="573"/>
      <c r="V581" s="573"/>
      <c r="W581" s="573"/>
      <c r="X581" s="573"/>
      <c r="Y581" s="573"/>
      <c r="Z581" s="573"/>
      <c r="AA581" s="573"/>
      <c r="AB581" s="573"/>
      <c r="AC581" s="573"/>
      <c r="AD581" s="573"/>
      <c r="AE581" s="573"/>
      <c r="AF581" s="573"/>
      <c r="AG581" s="573"/>
      <c r="AH581" s="573"/>
      <c r="AI581" s="573"/>
    </row>
    <row r="582" spans="16:35" s="651" customFormat="1">
      <c r="P582" s="573"/>
      <c r="Q582" s="573"/>
      <c r="R582" s="573"/>
      <c r="S582" s="573"/>
      <c r="T582" s="573"/>
      <c r="U582" s="573"/>
      <c r="V582" s="573"/>
      <c r="W582" s="573"/>
      <c r="X582" s="573"/>
      <c r="Y582" s="573"/>
      <c r="Z582" s="573"/>
      <c r="AA582" s="573"/>
      <c r="AB582" s="573"/>
      <c r="AC582" s="573"/>
      <c r="AD582" s="573"/>
      <c r="AE582" s="573"/>
      <c r="AF582" s="573"/>
      <c r="AG582" s="573"/>
      <c r="AH582" s="573"/>
      <c r="AI582" s="573"/>
    </row>
    <row r="583" spans="16:35" s="651" customFormat="1">
      <c r="P583" s="573"/>
      <c r="Q583" s="573"/>
      <c r="R583" s="573"/>
      <c r="S583" s="573"/>
      <c r="T583" s="573"/>
      <c r="U583" s="573"/>
      <c r="V583" s="573"/>
      <c r="W583" s="573"/>
      <c r="X583" s="573"/>
      <c r="Y583" s="573"/>
      <c r="Z583" s="573"/>
      <c r="AA583" s="573"/>
      <c r="AB583" s="573"/>
      <c r="AC583" s="573"/>
      <c r="AD583" s="573"/>
      <c r="AE583" s="573"/>
      <c r="AF583" s="573"/>
      <c r="AG583" s="573"/>
      <c r="AH583" s="573"/>
      <c r="AI583" s="573"/>
    </row>
    <row r="584" spans="16:35" s="651" customFormat="1">
      <c r="P584" s="573"/>
      <c r="Q584" s="573"/>
      <c r="R584" s="573"/>
      <c r="S584" s="573"/>
      <c r="T584" s="573"/>
      <c r="U584" s="573"/>
      <c r="V584" s="573"/>
      <c r="W584" s="573"/>
      <c r="X584" s="573"/>
      <c r="Y584" s="573"/>
      <c r="Z584" s="573"/>
      <c r="AA584" s="573"/>
      <c r="AB584" s="573"/>
      <c r="AC584" s="573"/>
      <c r="AD584" s="573"/>
      <c r="AE584" s="573"/>
      <c r="AF584" s="573"/>
      <c r="AG584" s="573"/>
      <c r="AH584" s="573"/>
      <c r="AI584" s="573"/>
    </row>
    <row r="585" spans="16:35" s="651" customFormat="1">
      <c r="P585" s="573"/>
      <c r="Q585" s="573"/>
      <c r="R585" s="573"/>
      <c r="S585" s="573"/>
      <c r="T585" s="573"/>
      <c r="U585" s="573"/>
      <c r="V585" s="573"/>
      <c r="W585" s="573"/>
      <c r="X585" s="573"/>
      <c r="Y585" s="573"/>
      <c r="Z585" s="573"/>
      <c r="AA585" s="573"/>
      <c r="AB585" s="573"/>
      <c r="AC585" s="573"/>
      <c r="AD585" s="573"/>
      <c r="AE585" s="573"/>
      <c r="AF585" s="573"/>
      <c r="AG585" s="573"/>
      <c r="AH585" s="573"/>
      <c r="AI585" s="573"/>
    </row>
    <row r="586" spans="16:35" s="651" customFormat="1">
      <c r="P586" s="573"/>
      <c r="Q586" s="573"/>
      <c r="R586" s="573"/>
      <c r="S586" s="573"/>
      <c r="T586" s="573"/>
      <c r="U586" s="573"/>
      <c r="V586" s="573"/>
      <c r="W586" s="573"/>
      <c r="X586" s="573"/>
      <c r="Y586" s="573"/>
      <c r="Z586" s="573"/>
      <c r="AA586" s="573"/>
      <c r="AB586" s="573"/>
      <c r="AC586" s="573"/>
      <c r="AD586" s="573"/>
      <c r="AE586" s="573"/>
      <c r="AF586" s="573"/>
      <c r="AG586" s="573"/>
      <c r="AH586" s="573"/>
      <c r="AI586" s="573"/>
    </row>
    <row r="587" spans="16:35" s="651" customFormat="1">
      <c r="P587" s="573"/>
      <c r="Q587" s="573"/>
      <c r="R587" s="573"/>
      <c r="S587" s="573"/>
      <c r="T587" s="573"/>
      <c r="U587" s="573"/>
      <c r="V587" s="573"/>
      <c r="W587" s="573"/>
      <c r="X587" s="573"/>
      <c r="Y587" s="573"/>
      <c r="Z587" s="573"/>
      <c r="AA587" s="573"/>
      <c r="AB587" s="573"/>
      <c r="AC587" s="573"/>
      <c r="AD587" s="573"/>
      <c r="AE587" s="573"/>
      <c r="AF587" s="573"/>
      <c r="AG587" s="573"/>
      <c r="AH587" s="573"/>
      <c r="AI587" s="573"/>
    </row>
    <row r="588" spans="16:35" s="651" customFormat="1">
      <c r="P588" s="573"/>
      <c r="Q588" s="573"/>
      <c r="R588" s="573"/>
      <c r="S588" s="573"/>
      <c r="T588" s="573"/>
      <c r="U588" s="573"/>
      <c r="V588" s="573"/>
      <c r="W588" s="573"/>
      <c r="X588" s="573"/>
      <c r="Y588" s="573"/>
      <c r="Z588" s="573"/>
      <c r="AA588" s="573"/>
      <c r="AB588" s="573"/>
      <c r="AC588" s="573"/>
      <c r="AD588" s="573"/>
      <c r="AE588" s="573"/>
      <c r="AF588" s="573"/>
      <c r="AG588" s="573"/>
      <c r="AH588" s="573"/>
      <c r="AI588" s="573"/>
    </row>
    <row r="589" spans="16:35" s="651" customFormat="1">
      <c r="P589" s="573"/>
      <c r="Q589" s="573"/>
      <c r="R589" s="573"/>
      <c r="S589" s="573"/>
      <c r="T589" s="573"/>
      <c r="U589" s="573"/>
      <c r="V589" s="573"/>
      <c r="W589" s="573"/>
      <c r="X589" s="573"/>
      <c r="Y589" s="573"/>
      <c r="Z589" s="573"/>
      <c r="AA589" s="573"/>
      <c r="AB589" s="573"/>
      <c r="AC589" s="573"/>
      <c r="AD589" s="573"/>
      <c r="AE589" s="573"/>
      <c r="AF589" s="573"/>
      <c r="AG589" s="573"/>
      <c r="AH589" s="573"/>
      <c r="AI589" s="573"/>
    </row>
    <row r="590" spans="16:35" s="651" customFormat="1">
      <c r="P590" s="573"/>
      <c r="Q590" s="573"/>
      <c r="R590" s="573"/>
      <c r="S590" s="573"/>
      <c r="T590" s="573"/>
      <c r="U590" s="573"/>
      <c r="V590" s="573"/>
      <c r="W590" s="573"/>
      <c r="X590" s="573"/>
      <c r="Y590" s="573"/>
      <c r="Z590" s="573"/>
      <c r="AA590" s="573"/>
      <c r="AB590" s="573"/>
      <c r="AC590" s="573"/>
      <c r="AD590" s="573"/>
      <c r="AE590" s="573"/>
      <c r="AF590" s="573"/>
      <c r="AG590" s="573"/>
      <c r="AH590" s="573"/>
      <c r="AI590" s="573"/>
    </row>
    <row r="591" spans="16:35" s="651" customFormat="1">
      <c r="P591" s="573"/>
      <c r="Q591" s="573"/>
      <c r="R591" s="573"/>
      <c r="S591" s="573"/>
      <c r="T591" s="573"/>
      <c r="U591" s="573"/>
      <c r="V591" s="573"/>
      <c r="W591" s="573"/>
      <c r="X591" s="573"/>
      <c r="Y591" s="573"/>
      <c r="Z591" s="573"/>
      <c r="AA591" s="573"/>
      <c r="AB591" s="573"/>
      <c r="AC591" s="573"/>
      <c r="AD591" s="573"/>
      <c r="AE591" s="573"/>
      <c r="AF591" s="573"/>
      <c r="AG591" s="573"/>
      <c r="AH591" s="573"/>
      <c r="AI591" s="573"/>
    </row>
    <row r="592" spans="16:35" s="651" customFormat="1">
      <c r="P592" s="573"/>
      <c r="Q592" s="573"/>
      <c r="R592" s="573"/>
      <c r="S592" s="573"/>
      <c r="T592" s="573"/>
      <c r="U592" s="573"/>
      <c r="V592" s="573"/>
      <c r="W592" s="573"/>
      <c r="X592" s="573"/>
      <c r="Y592" s="573"/>
      <c r="Z592" s="573"/>
      <c r="AA592" s="573"/>
      <c r="AB592" s="573"/>
      <c r="AC592" s="573"/>
      <c r="AD592" s="573"/>
      <c r="AE592" s="573"/>
      <c r="AF592" s="573"/>
      <c r="AG592" s="573"/>
      <c r="AH592" s="573"/>
      <c r="AI592" s="573"/>
    </row>
    <row r="593" spans="1:36" s="651" customFormat="1">
      <c r="P593" s="573"/>
      <c r="Q593" s="573"/>
      <c r="R593" s="573"/>
      <c r="S593" s="573"/>
      <c r="T593" s="573"/>
      <c r="U593" s="573"/>
      <c r="V593" s="573"/>
      <c r="W593" s="573"/>
      <c r="X593" s="573"/>
      <c r="Y593" s="573"/>
      <c r="Z593" s="573"/>
      <c r="AA593" s="573"/>
      <c r="AB593" s="573"/>
      <c r="AC593" s="573"/>
      <c r="AD593" s="573"/>
      <c r="AE593" s="573"/>
      <c r="AF593" s="573"/>
      <c r="AG593" s="573"/>
      <c r="AH593" s="573"/>
      <c r="AI593" s="573"/>
    </row>
    <row r="594" spans="1:36" s="651" customFormat="1">
      <c r="P594" s="573"/>
      <c r="Q594" s="573"/>
      <c r="R594" s="573"/>
      <c r="S594" s="573"/>
      <c r="T594" s="573"/>
      <c r="U594" s="573"/>
      <c r="V594" s="573"/>
      <c r="W594" s="573"/>
      <c r="X594" s="573"/>
      <c r="Y594" s="573"/>
      <c r="Z594" s="573"/>
      <c r="AA594" s="573"/>
      <c r="AB594" s="573"/>
      <c r="AC594" s="573"/>
      <c r="AD594" s="573"/>
      <c r="AE594" s="573"/>
      <c r="AF594" s="573"/>
      <c r="AG594" s="573"/>
      <c r="AH594" s="573"/>
      <c r="AI594" s="573"/>
    </row>
    <row r="595" spans="1:36" s="651" customFormat="1">
      <c r="P595" s="573"/>
      <c r="Q595" s="573"/>
      <c r="R595" s="573"/>
      <c r="S595" s="573"/>
      <c r="T595" s="573"/>
      <c r="U595" s="573"/>
      <c r="V595" s="573"/>
      <c r="W595" s="573"/>
      <c r="X595" s="573"/>
      <c r="Y595" s="573"/>
      <c r="Z595" s="573"/>
      <c r="AA595" s="573"/>
      <c r="AB595" s="573"/>
      <c r="AC595" s="573"/>
      <c r="AD595" s="573"/>
      <c r="AE595" s="573"/>
      <c r="AF595" s="573"/>
      <c r="AG595" s="573"/>
      <c r="AH595" s="573"/>
      <c r="AI595" s="573"/>
    </row>
    <row r="596" spans="1:36" s="651" customFormat="1">
      <c r="A596" s="573"/>
      <c r="B596" s="573"/>
      <c r="C596" s="573"/>
      <c r="D596" s="573"/>
      <c r="E596" s="573"/>
      <c r="F596" s="573"/>
      <c r="G596" s="573"/>
      <c r="H596" s="573"/>
      <c r="I596" s="573"/>
      <c r="J596" s="573"/>
      <c r="K596" s="573"/>
      <c r="L596" s="573"/>
      <c r="M596" s="573"/>
      <c r="N596" s="573"/>
      <c r="P596" s="573"/>
      <c r="Q596" s="573"/>
      <c r="R596" s="573"/>
      <c r="S596" s="573"/>
      <c r="T596" s="573"/>
      <c r="U596" s="573"/>
      <c r="V596" s="573"/>
      <c r="W596" s="573"/>
      <c r="X596" s="573"/>
      <c r="Y596" s="573"/>
      <c r="Z596" s="573"/>
      <c r="AA596" s="573"/>
      <c r="AB596" s="573"/>
      <c r="AC596" s="573"/>
      <c r="AD596" s="573"/>
      <c r="AE596" s="573"/>
      <c r="AF596" s="573"/>
      <c r="AG596" s="573"/>
      <c r="AH596" s="573"/>
      <c r="AI596" s="573"/>
    </row>
    <row r="597" spans="1:36" s="651" customFormat="1">
      <c r="A597" s="573"/>
      <c r="B597" s="573"/>
      <c r="C597" s="573"/>
      <c r="D597" s="573"/>
      <c r="E597" s="573"/>
      <c r="F597" s="573"/>
      <c r="G597" s="573"/>
      <c r="H597" s="573"/>
      <c r="I597" s="573"/>
      <c r="J597" s="573"/>
      <c r="K597" s="573"/>
      <c r="L597" s="573"/>
      <c r="M597" s="573"/>
      <c r="N597" s="573"/>
      <c r="P597" s="573"/>
      <c r="Q597" s="573"/>
      <c r="R597" s="573"/>
      <c r="S597" s="573"/>
      <c r="T597" s="573"/>
      <c r="U597" s="573"/>
      <c r="V597" s="573"/>
      <c r="W597" s="573"/>
      <c r="X597" s="573"/>
      <c r="Y597" s="573"/>
      <c r="Z597" s="573"/>
      <c r="AA597" s="573"/>
      <c r="AB597" s="573"/>
      <c r="AC597" s="573"/>
      <c r="AD597" s="573"/>
      <c r="AE597" s="573"/>
      <c r="AF597" s="573"/>
      <c r="AG597" s="573"/>
      <c r="AH597" s="573"/>
      <c r="AI597" s="573"/>
    </row>
    <row r="598" spans="1:36" s="651" customFormat="1">
      <c r="A598" s="573"/>
      <c r="B598" s="573"/>
      <c r="C598" s="573"/>
      <c r="D598" s="573"/>
      <c r="E598" s="573"/>
      <c r="F598" s="573"/>
      <c r="G598" s="573"/>
      <c r="H598" s="573"/>
      <c r="I598" s="573"/>
      <c r="J598" s="573"/>
      <c r="K598" s="573"/>
      <c r="L598" s="573"/>
      <c r="M598" s="573"/>
      <c r="N598" s="573"/>
      <c r="P598" s="573"/>
      <c r="Q598" s="573"/>
      <c r="R598" s="573"/>
      <c r="S598" s="573"/>
      <c r="T598" s="573"/>
      <c r="U598" s="573"/>
      <c r="V598" s="573"/>
      <c r="W598" s="573"/>
      <c r="X598" s="573"/>
      <c r="Y598" s="573"/>
      <c r="Z598" s="573"/>
      <c r="AA598" s="573"/>
      <c r="AB598" s="573"/>
      <c r="AC598" s="573"/>
      <c r="AD598" s="573"/>
      <c r="AE598" s="573"/>
      <c r="AF598" s="573"/>
      <c r="AG598" s="573"/>
      <c r="AH598" s="573"/>
      <c r="AI598" s="573"/>
    </row>
    <row r="599" spans="1:36" s="651" customFormat="1">
      <c r="A599" s="573"/>
      <c r="B599" s="573"/>
      <c r="C599" s="573"/>
      <c r="D599" s="573"/>
      <c r="E599" s="573"/>
      <c r="F599" s="573"/>
      <c r="G599" s="573"/>
      <c r="H599" s="573"/>
      <c r="I599" s="573"/>
      <c r="J599" s="573"/>
      <c r="K599" s="573"/>
      <c r="L599" s="573"/>
      <c r="M599" s="573"/>
      <c r="N599" s="573"/>
      <c r="P599" s="573"/>
      <c r="Q599" s="573"/>
      <c r="R599" s="573"/>
      <c r="S599" s="573"/>
      <c r="T599" s="573"/>
      <c r="U599" s="573"/>
      <c r="V599" s="573"/>
      <c r="W599" s="573"/>
      <c r="X599" s="573"/>
      <c r="Y599" s="573"/>
      <c r="Z599" s="573"/>
      <c r="AA599" s="573"/>
      <c r="AB599" s="573"/>
      <c r="AC599" s="573"/>
      <c r="AD599" s="573"/>
      <c r="AE599" s="573"/>
      <c r="AF599" s="573"/>
      <c r="AG599" s="573"/>
      <c r="AH599" s="573"/>
      <c r="AI599" s="573"/>
    </row>
    <row r="600" spans="1:36" s="651" customFormat="1">
      <c r="A600" s="573"/>
      <c r="B600" s="573"/>
      <c r="C600" s="573"/>
      <c r="D600" s="573"/>
      <c r="E600" s="573"/>
      <c r="F600" s="573"/>
      <c r="G600" s="573"/>
      <c r="H600" s="573"/>
      <c r="I600" s="573"/>
      <c r="J600" s="573"/>
      <c r="K600" s="573"/>
      <c r="L600" s="573"/>
      <c r="M600" s="573"/>
      <c r="N600" s="573"/>
      <c r="P600" s="573"/>
      <c r="Q600" s="573"/>
      <c r="R600" s="573"/>
      <c r="S600" s="573"/>
      <c r="T600" s="573"/>
      <c r="U600" s="573"/>
      <c r="V600" s="573"/>
      <c r="W600" s="573"/>
      <c r="X600" s="573"/>
      <c r="Y600" s="573"/>
      <c r="Z600" s="573"/>
      <c r="AA600" s="573"/>
      <c r="AB600" s="573"/>
      <c r="AC600" s="573"/>
      <c r="AD600" s="573"/>
      <c r="AE600" s="573"/>
      <c r="AF600" s="573"/>
      <c r="AG600" s="573"/>
      <c r="AH600" s="573"/>
      <c r="AI600" s="573"/>
    </row>
    <row r="601" spans="1:36" s="651" customFormat="1">
      <c r="A601" s="573"/>
      <c r="B601" s="573"/>
      <c r="C601" s="573"/>
      <c r="D601" s="573"/>
      <c r="E601" s="573"/>
      <c r="F601" s="573"/>
      <c r="G601" s="573"/>
      <c r="H601" s="573"/>
      <c r="I601" s="573"/>
      <c r="J601" s="573"/>
      <c r="K601" s="573"/>
      <c r="L601" s="573"/>
      <c r="M601" s="573"/>
      <c r="N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row>
    <row r="602" spans="1:36" s="651" customFormat="1">
      <c r="A602" s="573"/>
      <c r="B602" s="573"/>
      <c r="C602" s="573"/>
      <c r="D602" s="573"/>
      <c r="E602" s="573"/>
      <c r="F602" s="573"/>
      <c r="G602" s="573"/>
      <c r="H602" s="573"/>
      <c r="I602" s="573"/>
      <c r="J602" s="573"/>
      <c r="K602" s="573"/>
      <c r="L602" s="573"/>
      <c r="M602" s="573"/>
      <c r="N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row>
    <row r="603" spans="1:36" s="651" customFormat="1">
      <c r="A603" s="573"/>
      <c r="B603" s="573"/>
      <c r="C603" s="573"/>
      <c r="D603" s="573"/>
      <c r="E603" s="573"/>
      <c r="F603" s="573"/>
      <c r="G603" s="573"/>
      <c r="H603" s="573"/>
      <c r="I603" s="573"/>
      <c r="J603" s="573"/>
      <c r="K603" s="573"/>
      <c r="L603" s="573"/>
      <c r="M603" s="573"/>
      <c r="N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row>
    <row r="604" spans="1:36" s="651" customFormat="1">
      <c r="A604" s="573"/>
      <c r="B604" s="573"/>
      <c r="C604" s="573"/>
      <c r="D604" s="573"/>
      <c r="E604" s="573"/>
      <c r="F604" s="573"/>
      <c r="G604" s="573"/>
      <c r="H604" s="573"/>
      <c r="I604" s="573"/>
      <c r="J604" s="573"/>
      <c r="K604" s="573"/>
      <c r="L604" s="573"/>
      <c r="M604" s="573"/>
      <c r="N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row>
    <row r="605" spans="1:36" s="651" customFormat="1">
      <c r="A605" s="573"/>
      <c r="B605" s="573"/>
      <c r="C605" s="573"/>
      <c r="D605" s="573"/>
      <c r="E605" s="573"/>
      <c r="F605" s="573"/>
      <c r="G605" s="573"/>
      <c r="H605" s="573"/>
      <c r="I605" s="573"/>
      <c r="J605" s="573"/>
      <c r="K605" s="573"/>
      <c r="L605" s="573"/>
      <c r="M605" s="573"/>
      <c r="N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row>
    <row r="606" spans="1:36" s="651" customFormat="1">
      <c r="A606" s="573"/>
      <c r="B606" s="573"/>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row>
    <row r="607" spans="1:36" s="651" customFormat="1">
      <c r="A607" s="573"/>
      <c r="B607" s="573"/>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row>
  </sheetData>
  <mergeCells count="113">
    <mergeCell ref="L1:M1"/>
    <mergeCell ref="M3:N3"/>
    <mergeCell ref="C18:F18"/>
    <mergeCell ref="C8:F8"/>
    <mergeCell ref="C9:F9"/>
    <mergeCell ref="C10:F10"/>
    <mergeCell ref="C11:F11"/>
    <mergeCell ref="C12:F12"/>
    <mergeCell ref="C13:F13"/>
    <mergeCell ref="C14:F14"/>
    <mergeCell ref="C15:F15"/>
    <mergeCell ref="C16:F16"/>
    <mergeCell ref="C17:F17"/>
    <mergeCell ref="A5:N5"/>
    <mergeCell ref="A7:A8"/>
    <mergeCell ref="B7:F7"/>
    <mergeCell ref="M2:N2"/>
    <mergeCell ref="P32:P33"/>
    <mergeCell ref="Q32:R32"/>
    <mergeCell ref="P27:AI29"/>
    <mergeCell ref="G6:N6"/>
    <mergeCell ref="L7:L8"/>
    <mergeCell ref="M7:M8"/>
    <mergeCell ref="N7:N8"/>
    <mergeCell ref="G7:G8"/>
    <mergeCell ref="P8:R8"/>
    <mergeCell ref="S8:U8"/>
    <mergeCell ref="V8:X8"/>
    <mergeCell ref="Y8:AA8"/>
    <mergeCell ref="AB8:AD8"/>
    <mergeCell ref="J7:J8"/>
    <mergeCell ref="K7:K8"/>
    <mergeCell ref="I29:J29"/>
    <mergeCell ref="D32:G32"/>
    <mergeCell ref="D33:G33"/>
    <mergeCell ref="A30:G30"/>
    <mergeCell ref="K29:K30"/>
    <mergeCell ref="L29:M29"/>
    <mergeCell ref="A31:C31"/>
    <mergeCell ref="D31:G31"/>
    <mergeCell ref="A28:G29"/>
    <mergeCell ref="C23:F23"/>
    <mergeCell ref="L24:N25"/>
    <mergeCell ref="L26:M26"/>
    <mergeCell ref="H26:I26"/>
    <mergeCell ref="A32:C32"/>
    <mergeCell ref="H28:J28"/>
    <mergeCell ref="K28:M28"/>
    <mergeCell ref="H29:H30"/>
    <mergeCell ref="A33:C33"/>
    <mergeCell ref="E24:F24"/>
    <mergeCell ref="C26:F26"/>
    <mergeCell ref="G27:K27"/>
    <mergeCell ref="N28:N30"/>
    <mergeCell ref="C85:D85"/>
    <mergeCell ref="E85:G85"/>
    <mergeCell ref="H85:K85"/>
    <mergeCell ref="D86:H86"/>
    <mergeCell ref="J86:N86"/>
    <mergeCell ref="B87:D87"/>
    <mergeCell ref="A89:N96"/>
    <mergeCell ref="A53:N60"/>
    <mergeCell ref="A61:N61"/>
    <mergeCell ref="A62:N69"/>
    <mergeCell ref="A72:N72"/>
    <mergeCell ref="C19:F19"/>
    <mergeCell ref="C20:F20"/>
    <mergeCell ref="C21:F21"/>
    <mergeCell ref="AD90:AJ91"/>
    <mergeCell ref="AD92:AJ93"/>
    <mergeCell ref="AD24:AJ24"/>
    <mergeCell ref="P10:V11"/>
    <mergeCell ref="W10:AC11"/>
    <mergeCell ref="P12:V13"/>
    <mergeCell ref="W12:AC13"/>
    <mergeCell ref="P14:V15"/>
    <mergeCell ref="W14:AC15"/>
    <mergeCell ref="P18:V19"/>
    <mergeCell ref="W18:AC19"/>
    <mergeCell ref="P20:V20"/>
    <mergeCell ref="A34:C34"/>
    <mergeCell ref="G87:J87"/>
    <mergeCell ref="K87:N87"/>
    <mergeCell ref="D34:G34"/>
    <mergeCell ref="D35:G35"/>
    <mergeCell ref="A52:N52"/>
    <mergeCell ref="A73:N80"/>
    <mergeCell ref="A35:C35"/>
    <mergeCell ref="C22:F22"/>
    <mergeCell ref="AE8:AJ8"/>
    <mergeCell ref="P16:AJ17"/>
    <mergeCell ref="P86:AJ87"/>
    <mergeCell ref="P90:V91"/>
    <mergeCell ref="P92:V93"/>
    <mergeCell ref="P88:V89"/>
    <mergeCell ref="W88:AC89"/>
    <mergeCell ref="AD18:AJ19"/>
    <mergeCell ref="P23:V23"/>
    <mergeCell ref="P24:V24"/>
    <mergeCell ref="W23:AC23"/>
    <mergeCell ref="W24:AC24"/>
    <mergeCell ref="AD20:AJ20"/>
    <mergeCell ref="AD21:AJ22"/>
    <mergeCell ref="AD23:AJ23"/>
    <mergeCell ref="AD10:AJ11"/>
    <mergeCell ref="AD12:AJ13"/>
    <mergeCell ref="AD14:AJ15"/>
    <mergeCell ref="W90:AC91"/>
    <mergeCell ref="W92:AC93"/>
    <mergeCell ref="AD88:AJ89"/>
    <mergeCell ref="P21:V22"/>
    <mergeCell ref="W20:AC20"/>
    <mergeCell ref="W21:AC22"/>
  </mergeCells>
  <phoneticPr fontId="1"/>
  <conditionalFormatting sqref="H9:H23">
    <cfRule type="expression" dxfId="3" priority="1">
      <formula>AND($H9&lt;&gt;"",$I9="")</formula>
    </cfRule>
  </conditionalFormatting>
  <conditionalFormatting sqref="L9:L23">
    <cfRule type="expression" dxfId="2" priority="4">
      <formula>AND($H9&lt;&gt;"",$L9="")</formula>
    </cfRule>
  </conditionalFormatting>
  <conditionalFormatting sqref="M9:M23">
    <cfRule type="expression" dxfId="1" priority="3">
      <formula>AND($H9&lt;&gt;"",$M9="")</formula>
    </cfRule>
  </conditionalFormatting>
  <conditionalFormatting sqref="N26">
    <cfRule type="cellIs" dxfId="0" priority="2" operator="lessThan">
      <formula>10</formula>
    </cfRule>
  </conditionalFormatting>
  <dataValidations count="5">
    <dataValidation allowBlank="1" showInputMessage="1" sqref="J9:K23 G9:G23"/>
    <dataValidation type="list" allowBlank="1" showInputMessage="1" showErrorMessage="1" sqref="M88">
      <formula1>"レベル5：充分,レベル3：良好,レベル1：粗雑"</formula1>
    </dataValidation>
    <dataValidation type="list" allowBlank="1" showInputMessage="1" sqref="H9:H23">
      <formula1>"A,B,C,D,F"</formula1>
    </dataValidation>
    <dataValidation type="list" allowBlank="1" showInputMessage="1" showErrorMessage="1" sqref="L9:M23">
      <formula1>"3,2,1"</formula1>
    </dataValidation>
    <dataValidation type="list" allowBlank="1" showInputMessage="1" showErrorMessage="1" sqref="K87:N87">
      <formula1>"成長しました．,ある程度，成長しました．,がんばりましょう．"</formula1>
    </dataValidation>
  </dataValidations>
  <printOptions horizontalCentered="1"/>
  <pageMargins left="0.39370078740157483" right="0.39370078740157483" top="0.39370078740157483" bottom="0.19685039370078741" header="0.31496062992125984" footer="0.31496062992125984"/>
  <pageSetup paperSize="9" scale="94" pageOrder="overThenDown" orientation="portrait" r:id="rId1"/>
  <rowBreaks count="1" manualBreakCount="1">
    <brk id="49" max="13" man="1"/>
  </rowBreaks>
  <colBreaks count="1" manualBreakCount="1">
    <brk id="14" max="10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科目チェック</vt:lpstr>
      <vt:lpstr>カリキュラム・マップ</vt:lpstr>
      <vt:lpstr>習得レベル等集計</vt:lpstr>
      <vt:lpstr>最終年_後期</vt:lpstr>
      <vt:lpstr>1年_前期</vt:lpstr>
      <vt:lpstr>'1年_前期'!Print_Area</vt:lpstr>
      <vt:lpstr>カリキュラム・マップ!Print_Area</vt:lpstr>
      <vt:lpstr>科目チェック!Print_Area</vt:lpstr>
      <vt:lpstr>最終年_後期!Print_Area</vt:lpstr>
      <vt:lpstr>習得レベル等集計!Print_Area</vt:lpstr>
      <vt:lpstr>カリキュラム・マップ!Print_Titles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末吉敏恭</dc:creator>
  <cp:lastModifiedBy>石川正明</cp:lastModifiedBy>
  <cp:lastPrinted>2017-09-28T05:41:18Z</cp:lastPrinted>
  <dcterms:created xsi:type="dcterms:W3CDTF">2017-03-06T08:39:47Z</dcterms:created>
  <dcterms:modified xsi:type="dcterms:W3CDTF">2017-10-02T00:32:50Z</dcterms:modified>
</cp:coreProperties>
</file>